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L120"/>
  <c r="M120"/>
  <c r="L115"/>
  <c r="M115"/>
  <c r="L108"/>
  <c r="M108"/>
  <c r="K120"/>
  <c r="K115"/>
  <c r="K108"/>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Y143" i="8" l="1"/>
  <c r="S135"/>
  <c r="S134"/>
  <c r="K126"/>
  <c r="Q126"/>
  <c r="L126"/>
  <c r="P126"/>
  <c r="T108"/>
  <c r="R136"/>
  <c r="H126"/>
  <c r="T105"/>
  <c r="M95"/>
  <c r="G126"/>
  <c r="T95"/>
  <c r="N126"/>
  <c r="M108"/>
  <c r="M121"/>
  <c r="M105"/>
  <c r="I126"/>
  <c r="O126"/>
  <c r="M112"/>
  <c r="I136"/>
  <c r="S133"/>
  <c r="W133" s="1"/>
  <c r="U143" s="1"/>
  <c r="V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<sst xmlns="http://schemas.openxmlformats.org/spreadsheetml/2006/main" count="2077" uniqueCount="1749">
  <si>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</si>
  <si>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</si>
  <si>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</si>
  <si>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</si>
  <si>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</si>
  <si>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</si>
  <si>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</si>
  <si>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</si>
  <si>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</si>
  <si>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</si>
  <si>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</si>
  <si>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</si>
  <si>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</si>
  <si>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</si>
  <si>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</si>
  <si>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</si>
  <si>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</si>
  <si>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</si>
  <si>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</si>
  <si>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</si>
  <si>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</si>
  <si>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</si>
  <si>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</si>
  <si>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</si>
  <si>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</si>
  <si>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</si>
  <si>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</si>
  <si>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</si>
  <si>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</si>
  <si>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</si>
  <si>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</si>
  <si>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</si>
  <si>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</si>
  <si>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</si>
  <si>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</si>
  <si>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</si>
  <si>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</si>
  <si>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</si>
  <si>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</si>
  <si>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</si>
  <si>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</si>
  <si>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</si>
  <si>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</si>
  <si>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</si>
  <si>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</si>
  <si>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</si>
  <si>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</si>
  <si>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</si>
  <si>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</si>
  <si>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</si>
  <si>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</si>
  <si>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</si>
  <si>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</si>
  <si>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</si>
  <si>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</si>
  <si>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</si>
  <si>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</si>
  <si>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</si>
  <si>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</si>
  <si>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</si>
  <si>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</si>
  <si>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</si>
  <si>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</si>
  <si>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</si>
  <si>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</si>
  <si>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</si>
  <si>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</si>
  <si>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</si>
  <si>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</si>
  <si>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</si>
  <si>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</si>
  <si>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</si>
  <si>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</si>
  <si>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</si>
  <si>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</si>
  <si>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</si>
  <si>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</si>
  <si>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</si>
  <si>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</si>
  <si>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</si>
  <si>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</si>
  <si>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</si>
  <si>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</si>
  <si>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</si>
  <si>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</si>
  <si>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</si>
  <si>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</si>
  <si>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</si>
  <si>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</si>
  <si>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</si>
  <si>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</si>
  <si>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</si>
  <si>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</si>
  <si>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</si>
  <si>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</si>
  <si>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</si>
  <si>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</si>
  <si>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</si>
  <si>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</si>
  <si>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</si>
  <si>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</si>
  <si>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</si>
  <si>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</si>
  <si>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</si>
  <si>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</si>
  <si>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</si>
  <si>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</si>
  <si>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</si>
  <si>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</si>
  <si>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</si>
  <si>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</si>
  <si>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</si>
  <si>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</si>
  <si>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</si>
  <si>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</si>
  <si>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</si>
  <si>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</si>
  <si>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</si>
  <si>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</si>
  <si>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</si>
  <si>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</si>
  <si>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</si>
  <si>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</si>
  <si>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</si>
  <si>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</si>
  <si>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</si>
  <si>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</si>
  <si>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</si>
  <si>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</si>
  <si>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</si>
  <si>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</si>
  <si>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</si>
  <si>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</si>
  <si>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</si>
  <si>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</si>
  <si>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</si>
  <si>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</si>
  <si>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</si>
  <si>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</si>
  <si>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</si>
  <si>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</si>
  <si>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</si>
  <si>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</si>
  <si>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</si>
  <si>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</si>
  <si>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</si>
  <si>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</si>
  <si>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</si>
  <si>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</si>
  <si>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</si>
  <si>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</si>
  <si>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</si>
  <si>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</si>
  <si>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</si>
  <si>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</si>
  <si>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</si>
  <si>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</si>
  <si>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</si>
  <si>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</si>
  <si>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</si>
  <si>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</si>
  <si>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</si>
  <si>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</si>
  <si>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</si>
  <si>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</si>
  <si>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</si>
  <si>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</si>
  <si>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</si>
  <si>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</si>
  <si>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</si>
  <si>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</si>
  <si>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</si>
  <si>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</si>
  <si>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</si>
  <si>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</si>
  <si>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</si>
  <si>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</si>
  <si>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</si>
  <si>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</si>
  <si>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</si>
  <si>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</si>
  <si>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</si>
  <si>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</si>
  <si>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</si>
  <si>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</si>
  <si>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</si>
  <si>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</si>
  <si>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</si>
  <si>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</si>
  <si>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</si>
  <si>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</si>
  <si>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</si>
  <si>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</si>
  <si>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</si>
  <si>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</si>
  <si>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</si>
  <si>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</si>
  <si>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</si>
  <si>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</si>
  <si>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</si>
  <si>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</si>
  <si>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</si>
  <si>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</si>
  <si>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</si>
  <si>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</si>
  <si>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</si>
  <si>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</si>
  <si>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</si>
  <si>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</si>
  <si>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</si>
  <si>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</si>
  <si>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</si>
  <si>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</si>
  <si>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</si>
  <si>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</si>
  <si>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</si>
  <si>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</si>
  <si>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</si>
  <si>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</si>
  <si>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</si>
  <si>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</si>
  <si>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</si>
  <si>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</si>
  <si>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</si>
  <si>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</si>
  <si>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</si>
  <si>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</si>
  <si>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</si>
  <si>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</si>
  <si>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</si>
  <si>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</si>
  <si>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</si>
  <si>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</si>
  <si>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</si>
  <si>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</si>
  <si>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</si>
  <si>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</si>
  <si>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</si>
  <si>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</si>
  <si>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</si>
  <si>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</si>
  <si>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</si>
  <si>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</si>
  <si>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</si>
  <si>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</si>
  <si>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</si>
  <si>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</si>
  <si>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</si>
  <si>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</si>
  <si>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</si>
  <si>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</si>
  <si>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</si>
  <si>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</si>
  <si>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</si>
  <si>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</si>
  <si>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</si>
  <si>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</si>
  <si>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</si>
  <si>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</si>
  <si>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</si>
  <si>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</si>
  <si>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</si>
  <si>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</si>
  <si>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</si>
  <si>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</si>
  <si>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</si>
  <si>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</si>
  <si>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</si>
  <si>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</si>
  <si>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</si>
  <si>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</si>
  <si>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</si>
  <si>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</si>
  <si>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</si>
  <si>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</si>
  <si>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</si>
  <si>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</si>
  <si>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</si>
  <si>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</si>
  <si>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</si>
  <si>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</si>
  <si>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</si>
  <si>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</si>
  <si>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</si>
  <si>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</si>
  <si>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</si>
  <si>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</si>
  <si>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</si>
  <si>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</si>
  <si>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</si>
  <si>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</si>
  <si>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</si>
  <si>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</si>
  <si>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</si>
  <si>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</si>
  <si>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</si>
  <si>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</si>
  <si>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</si>
  <si>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</si>
  <si>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</si>
  <si>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</si>
  <si>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</si>
  <si>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</si>
  <si>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</si>
  <si>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</si>
  <si>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</si>
  <si>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</si>
  <si>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</si>
  <si>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</si>
  <si>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</si>
  <si>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</si>
  <si>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</si>
  <si>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</si>
  <si>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</si>
  <si>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</si>
  <si>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</si>
  <si>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</si>
  <si>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</si>
  <si>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</si>
  <si>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</si>
  <si>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</si>
  <si>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</si>
  <si>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</si>
  <si>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</si>
  <si>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</si>
  <si>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</si>
  <si>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</si>
  <si>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</si>
  <si>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</si>
  <si>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</si>
  <si>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</si>
  <si>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</si>
  <si>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</si>
  <si>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</si>
  <si>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</si>
  <si>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</si>
  <si>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</si>
  <si>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</si>
  <si>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</si>
  <si>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</si>
  <si>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</si>
  <si>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</si>
  <si>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</si>
  <si>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</si>
  <si>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</si>
  <si>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</si>
  <si>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</si>
  <si>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</si>
  <si>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</si>
  <si>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</si>
  <si>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</si>
  <si>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</si>
  <si>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</si>
  <si>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</si>
  <si>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</si>
  <si>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</si>
  <si>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</si>
  <si>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</si>
  <si>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</si>
  <si>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</si>
  <si>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</si>
  <si>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</si>
  <si>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</si>
  <si>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</si>
  <si>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</si>
  <si>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</si>
  <si>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</si>
  <si>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</si>
  <si>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</si>
  <si>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</si>
  <si>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</si>
  <si>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</si>
  <si>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</si>
  <si>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</si>
  <si>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</si>
  <si>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</si>
  <si>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</si>
  <si>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</si>
  <si>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</si>
  <si>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</si>
  <si>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</si>
  <si>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</si>
  <si>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</si>
  <si>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</si>
  <si>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</si>
  <si>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</si>
  <si>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</si>
  <si>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</si>
  <si>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</si>
  <si>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</si>
  <si>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</si>
  <si>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</si>
  <si>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</si>
  <si>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</si>
  <si>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</si>
  <si>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</si>
  <si>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</si>
  <si>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</si>
  <si>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</si>
  <si>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</si>
  <si>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</si>
  <si>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</si>
  <si>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</si>
  <si>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</si>
  <si>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</si>
  <si>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</si>
  <si>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</si>
  <si>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</si>
  <si>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</si>
  <si>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</si>
  <si>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</si>
  <si>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</si>
  <si>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</si>
  <si>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</si>
  <si>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</si>
  <si>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</si>
  <si>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</si>
  <si>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</si>
  <si>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</si>
  <si>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</si>
  <si>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</si>
  <si>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</si>
  <si>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</si>
  <si>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</si>
  <si>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</si>
  <si>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</si>
  <si>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</si>
  <si>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</si>
  <si>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</si>
  <si>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</si>
  <si>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</si>
  <si>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</si>
  <si>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</si>
  <si>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</si>
  <si>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</si>
  <si>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</si>
  <si>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</si>
  <si>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</si>
  <si>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</si>
  <si>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</si>
  <si>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</si>
  <si>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</si>
  <si>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</si>
  <si>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</si>
  <si>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</si>
  <si>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</si>
  <si>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</si>
  <si>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</si>
  <si>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</si>
  <si>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</si>
  <si>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</si>
  <si>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</si>
  <si>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</si>
  <si>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</si>
  <si>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</si>
  <si>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</si>
  <si>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</si>
  <si>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</si>
  <si>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</si>
  <si>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</si>
  <si>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</si>
  <si>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</si>
  <si>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</si>
  <si>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</si>
  <si>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</si>
  <si>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</si>
  <si>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</si>
  <si>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</si>
  <si>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</si>
  <si>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</si>
  <si>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</si>
  <si>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</si>
  <si>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</si>
  <si>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</si>
  <si>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</si>
  <si>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</si>
  <si>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</si>
  <si>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</si>
  <si>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</si>
  <si>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</si>
  <si>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</si>
  <si>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</si>
  <si>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</si>
  <si>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</si>
  <si>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</si>
  <si>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</si>
  <si>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</si>
  <si>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</si>
  <si>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</si>
  <si>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</si>
  <si>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</si>
  <si>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</si>
  <si>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</si>
  <si>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</si>
  <si>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</si>
  <si>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</si>
  <si>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</si>
  <si>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</si>
  <si>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</si>
  <si>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</si>
  <si>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</si>
  <si>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</si>
  <si>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</si>
  <si>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</si>
  <si>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</si>
  <si>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</si>
  <si>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</si>
  <si>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</si>
  <si>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</si>
  <si>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</si>
  <si>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</si>
  <si>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</si>
  <si>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</si>
  <si>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</si>
  <si>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</si>
  <si>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</si>
  <si>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</si>
  <si>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</si>
  <si>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</si>
  <si>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</si>
  <si>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</si>
  <si>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</si>
  <si>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</si>
  <si>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</si>
  <si>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</si>
  <si>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</si>
  <si>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</si>
  <si>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</si>
  <si>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</si>
  <si>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</si>
  <si>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</si>
  <si>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</si>
  <si>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</si>
  <si>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</si>
  <si>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</si>
  <si>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</si>
  <si>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</si>
  <si>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</si>
  <si>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</si>
  <si>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</si>
  <si>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</si>
  <si>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</si>
  <si>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</si>
  <si>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</si>
  <si>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</si>
  <si>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</si>
  <si>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</si>
  <si>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</si>
  <si>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</si>
  <si>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</si>
  <si>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</si>
  <si>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</si>
  <si>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</si>
  <si>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</si>
  <si>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</si>
  <si>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</si>
  <si>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</si>
  <si>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</si>
  <si>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</si>
  <si>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</si>
  <si>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</si>
  <si>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</si>
  <si>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</si>
  <si>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</si>
  <si>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</si>
  <si>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</si>
  <si>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</si>
  <si>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</si>
  <si>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</si>
  <si>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</si>
  <si>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</si>
  <si>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</si>
  <si>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</si>
  <si>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</si>
  <si>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</si>
  <si>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</si>
  <si>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</si>
  <si>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</si>
  <si>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</si>
  <si>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</si>
  <si>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</si>
  <si>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</si>
  <si>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</si>
  <si>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</si>
  <si>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</si>
  <si>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</si>
  <si>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</si>
  <si>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</si>
  <si>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</si>
  <si>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</si>
  <si>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</si>
  <si>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</si>
  <si>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</si>
  <si>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</si>
  <si>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</si>
  <si>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</si>
  <si>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</si>
  <si>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</si>
  <si>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</si>
  <si>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</si>
  <si>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</si>
  <si>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</si>
  <si>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</si>
  <si>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</si>
  <si>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</si>
  <si>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</si>
  <si>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</si>
  <si>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</si>
  <si>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</si>
  <si>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</si>
  <si>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</si>
  <si>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</si>
  <si>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</si>
  <si>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</si>
  <si>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</si>
  <si>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</si>
  <si>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</si>
  <si>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</si>
  <si>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</si>
  <si>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</si>
  <si>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</si>
  <si>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</si>
  <si>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</si>
  <si>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</si>
  <si>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</si>
  <si>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</si>
  <si>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</si>
  <si>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</si>
  <si>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</si>
  <si>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</si>
  <si>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</si>
  <si>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</si>
  <si>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</si>
  <si>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</si>
  <si>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</si>
  <si>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</si>
  <si>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</si>
  <si>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</si>
  <si>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</si>
  <si>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</si>
  <si>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</si>
  <si>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</si>
  <si>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</si>
  <si>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</si>
  <si>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</si>
  <si>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</si>
  <si>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</si>
  <si>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</si>
  <si>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</si>
  <si>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</si>
  <si>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</si>
  <si>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</si>
  <si>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</si>
  <si>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</si>
  <si>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</si>
  <si>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</si>
  <si>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</si>
  <si>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</si>
  <si>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</si>
  <si>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</si>
  <si>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</si>
  <si>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</si>
  <si>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</si>
  <si>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</si>
  <si>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</si>
  <si>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</si>
  <si>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</si>
  <si>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</si>
  <si>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</si>
  <si>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</si>
  <si>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</si>
  <si>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</si>
  <si>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</si>
  <si>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</si>
  <si>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</si>
  <si>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</si>
  <si>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</si>
  <si>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</si>
  <si>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</si>
  <si>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</si>
  <si>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</si>
  <si>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</si>
  <si>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</si>
  <si>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</si>
  <si>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</si>
  <si>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</si>
  <si>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</si>
  <si>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</si>
  <si>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</si>
  <si>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</si>
  <si>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</si>
  <si>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</si>
  <si>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</si>
  <si>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</si>
  <si>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</si>
  <si>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</si>
  <si>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</si>
  <si>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</si>
  <si>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</si>
  <si>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</si>
  <si>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</si>
  <si>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</si>
  <si>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</si>
  <si>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</si>
  <si>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</si>
  <si>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</si>
  <si>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</si>
  <si>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</si>
  <si>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</si>
  <si>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</si>
  <si>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</si>
  <si>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</si>
  <si>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</si>
  <si>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</si>
  <si>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</si>
  <si>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</si>
  <si>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</si>
  <si>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</si>
  <si>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</si>
  <si>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</si>
  <si>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</si>
  <si>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</si>
  <si>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</si>
  <si>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</si>
  <si>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</si>
  <si>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</si>
  <si>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</si>
  <si>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</si>
  <si>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</si>
  <si>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</si>
  <si>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</si>
  <si>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</si>
  <si>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</si>
  <si>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</si>
  <si>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</si>
  <si>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</si>
  <si>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</si>
  <si>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</si>
  <si>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</si>
  <si>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</si>
  <si>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</si>
  <si>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</si>
  <si>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</si>
  <si>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</si>
  <si>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</si>
  <si>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</si>
  <si>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</si>
  <si>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</si>
  <si>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</si>
  <si>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</si>
  <si>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</si>
  <si>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</si>
  <si>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</si>
  <si>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</si>
  <si>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</si>
  <si>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</si>
  <si>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</si>
  <si>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</si>
  <si>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</si>
  <si>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</si>
  <si>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</si>
  <si>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</si>
  <si>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</si>
  <si>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</si>
  <si>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</si>
  <si>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</si>
  <si>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</si>
  <si>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</si>
  <si>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</si>
  <si>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</si>
  <si>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</si>
  <si>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</si>
  <si>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</si>
  <si>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</si>
  <si>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</si>
  <si>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</si>
  <si>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</si>
  <si>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</si>
  <si>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</si>
  <si>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</si>
  <si>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</si>
  <si>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</si>
  <si>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</si>
  <si>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</si>
  <si>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</si>
  <si>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</si>
  <si>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</si>
  <si>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</si>
  <si>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</si>
  <si>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</si>
  <si>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</si>
  <si>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</si>
  <si>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</si>
  <si>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</si>
  <si>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</si>
  <si>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</si>
  <si>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</si>
  <si>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</si>
  <si>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</si>
  <si>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</si>
  <si>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</si>
  <si>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</si>
  <si>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</si>
  <si>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</si>
  <si>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</si>
  <si>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</si>
  <si>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</si>
  <si>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</si>
  <si>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</si>
  <si>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</si>
  <si>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</si>
  <si>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</si>
  <si>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</si>
  <si>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</si>
  <si>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</si>
  <si>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</si>
  <si>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</si>
  <si>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</si>
  <si>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</si>
  <si>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</si>
  <si>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</si>
  <si>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</si>
  <si>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</si>
  <si>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</si>
  <si>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</si>
  <si>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</si>
  <si>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</si>
  <si>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</si>
  <si>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</si>
  <si>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</si>
  <si>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</si>
  <si>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</si>
  <si>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</si>
  <si>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</si>
  <si>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</si>
  <si>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</si>
  <si>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</si>
  <si>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</si>
  <si>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</si>
  <si>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</si>
  <si>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</si>
  <si>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</si>
  <si>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</si>
  <si>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</si>
  <si>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</si>
  <si>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</si>
  <si>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</si>
  <si>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</si>
  <si>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</si>
  <si>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</si>
  <si>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</si>
  <si>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</si>
  <si>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</si>
  <si>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</si>
  <si>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</si>
  <si>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</si>
  <si>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</si>
  <si>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</si>
  <si>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</si>
  <si>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</si>
  <si>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</si>
  <si>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</si>
  <si>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</si>
  <si>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</si>
  <si>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</si>
  <si>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</si>
  <si>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</si>
  <si>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</si>
  <si>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</si>
  <si>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</si>
  <si>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</si>
  <si>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</si>
  <si>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</si>
  <si>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</si>
  <si>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</si>
  <si>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</si>
  <si>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</si>
  <si>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</si>
  <si>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</si>
  <si>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</si>
  <si>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</si>
  <si>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</si>
  <si>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</si>
  <si>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</si>
  <si>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</si>
  <si>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</si>
  <si>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</si>
  <si>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</si>
  <si>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</si>
  <si>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</si>
  <si>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</si>
  <si>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</si>
  <si>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</si>
  <si>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</si>
  <si>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</si>
  <si>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</si>
  <si>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</si>
  <si>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</si>
  <si>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</si>
  <si>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</si>
  <si>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</si>
  <si>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</si>
  <si>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</si>
  <si>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</si>
  <si>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</si>
  <si>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</si>
  <si>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</si>
  <si>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</si>
  <si>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</si>
  <si>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</si>
  <si>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</si>
  <si>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</si>
  <si>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</si>
  <si>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</si>
  <si>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</si>
  <si>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</si>
  <si>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</si>
  <si>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</si>
  <si>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</si>
  <si>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</si>
  <si>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</si>
  <si>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</si>
  <si>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</si>
  <si>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</si>
  <si>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</si>
  <si>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</si>
  <si>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</si>
  <si>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</si>
  <si>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</si>
  <si>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</si>
  <si>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</si>
  <si>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</si>
  <si>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</si>
  <si>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</si>
  <si>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</si>
  <si>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</si>
  <si>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</si>
  <si>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</si>
  <si>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</si>
  <si>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</si>
  <si>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</si>
  <si>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</si>
  <si>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</si>
  <si>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</si>
  <si>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</si>
  <si>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</si>
  <si>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</si>
  <si>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</si>
  <si>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</si>
  <si>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</si>
  <si>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</si>
  <si>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</si>
  <si>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</si>
  <si>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</si>
  <si>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</si>
  <si>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</si>
  <si>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</si>
  <si>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</si>
  <si>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</si>
  <si>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</si>
  <si>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</si>
  <si>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</si>
  <si>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</si>
  <si>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</si>
  <si>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</si>
  <si>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</si>
  <si>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</si>
  <si>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</si>
  <si>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</si>
  <si>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</si>
  <si>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</si>
  <si>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</si>
  <si>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</si>
  <si>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</si>
  <si>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</si>
  <si>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</si>
  <si>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</si>
  <si>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</si>
  <si>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</si>
  <si>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</si>
  <si>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</si>
  <si>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</si>
  <si>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</si>
  <si>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</si>
  <si>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</si>
  <si>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</si>
  <si>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</si>
  <si>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</si>
  <si>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</si>
  <si>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</si>
  <si>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</si>
  <si>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</si>
  <si>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</si>
  <si>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</si>
  <si>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</si>
  <si>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</si>
  <si>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</si>
  <si>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</si>
  <si>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</si>
  <si>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</si>
  <si>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</si>
  <si>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</si>
  <si>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</si>
  <si>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</si>
  <si>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</si>
  <si>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</si>
  <si>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</si>
  <si>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</si>
  <si>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</si>
  <si>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</si>
  <si>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</si>
  <si>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</si>
  <si>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</si>
  <si>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</si>
  <si>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</si>
  <si>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</si>
  <si>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</si>
  <si>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</si>
  <si>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</si>
  <si>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</si>
  <si>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</si>
  <si>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</si>
  <si>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</si>
  <si>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</si>
  <si>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</si>
  <si>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</si>
  <si>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</si>
  <si>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</si>
  <si>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</si>
  <si>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</si>
  <si>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</si>
  <si>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</si>
  <si>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</si>
  <si>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</si>
  <si>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</si>
  <si>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</si>
  <si>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</si>
  <si>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</si>
  <si>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</si>
  <si>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</si>
  <si>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</si>
  <si>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</si>
  <si>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</si>
  <si>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</si>
  <si>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</si>
  <si>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</si>
  <si>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</si>
  <si>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</si>
  <si>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</si>
  <si>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</si>
  <si>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</si>
  <si>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</si>
  <si>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</si>
  <si>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</si>
  <si>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</si>
  <si>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</si>
  <si>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</si>
  <si>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</si>
  <si>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</si>
  <si>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</si>
  <si>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</si>
  <si>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</si>
  <si>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</si>
  <si>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</si>
  <si>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</si>
  <si>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</si>
  <si>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</si>
  <si>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</si>
  <si>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</si>
  <si>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</si>
  <si>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</si>
  <si>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</si>
  <si>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</si>
  <si>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</si>
  <si>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</si>
  <si>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</si>
  <si>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</si>
  <si>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</si>
  <si>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</si>
  <si>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</si>
  <si>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</si>
  <si>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</si>
  <si>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</si>
  <si>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</si>
  <si>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</si>
  <si>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</si>
  <si>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</si>
  <si>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</si>
  <si>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</si>
  <si>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</si>
  <si>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</si>
  <si>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</si>
  <si>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</si>
  <si>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</si>
  <si>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</si>
  <si>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</si>
  <si>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</si>
  <si>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</si>
  <si>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</si>
  <si>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</si>
  <si>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</si>
  <si>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</si>
  <si>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</si>
  <si>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</si>
  <si>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</si>
  <si>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</si>
  <si>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</si>
  <si>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</si>
  <si>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</si>
  <si>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</si>
  <si>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</si>
  <si>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</si>
  <si>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</si>
  <si>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</si>
  <si>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</si>
  <si>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</si>
  <si>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</si>
  <si>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</si>
  <si>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</si>
  <si>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</si>
  <si>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</si>
  <si>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</si>
  <si>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</si>
  <si>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</si>
  <si>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</si>
  <si>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</si>
  <si>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</si>
  <si>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</si>
  <si>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</si>
  <si>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</si>
  <si>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</si>
  <si>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</si>
  <si>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</si>
  <si>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</si>
  <si>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</si>
  <si>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</si>
  <si>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</si>
  <si>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</si>
  <si>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</si>
  <si>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</si>
  <si>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</si>
  <si>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</si>
  <si>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</si>
  <si>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</si>
  <si>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</si>
  <si>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</si>
  <si>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</si>
  <si>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</si>
  <si>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</si>
  <si>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</si>
  <si>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</si>
  <si>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</si>
  <si>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</si>
  <si>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</si>
  <si>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</si>
  <si>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</si>
  <si>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</si>
  <si>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</si>
  <si>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</si>
  <si>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</si>
  <si>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</si>
  <si>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</si>
  <si>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</si>
  <si>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</si>
  <si>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</si>
  <si>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</si>
  <si>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</si>
  <si>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</si>
  <si>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</si>
  <si>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</si>
  <si>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</si>
  <si>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</si>
  <si>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</si>
  <si>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</si>
  <si>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</si>
  <si>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</si>
  <si>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</si>
  <si>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</si>
  <si>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</si>
  <si>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</si>
  <si>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</si>
  <si>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</si>
  <si>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</si>
  <si>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</si>
  <si>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</si>
  <si>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</si>
  <si>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</si>
  <si>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</si>
  <si>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</si>
  <si>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</si>
  <si>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</si>
  <si>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</si>
  <si>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</si>
  <si>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</si>
  <si>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</si>
  <si>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</si>
  <si>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</si>
  <si>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</si>
  <si>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</si>
  <si>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</si>
  <si>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</si>
  <si>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</si>
  <si>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</si>
  <si>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</si>
  <si>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</si>
  <si>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</si>
  <si>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</si>
  <si>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</si>
  <si>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</si>
  <si>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</si>
  <si>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</si>
  <si>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</si>
  <si>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</si>
  <si>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</si>
  <si>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</si>
  <si>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</si>
  <si>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</si>
  <si>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</si>
  <si>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</si>
  <si>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</si>
  <si>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</si>
  <si>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</si>
  <si>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</si>
  <si>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</si>
  <si>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</si>
  <si>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</si>
  <si>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</si>
  <si>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</si>
  <si>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</si>
  <si>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</si>
  <si>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</si>
  <si>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</si>
  <si>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</si>
  <si>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</si>
  <si>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</si>
  <si>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</si>
  <si>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</si>
  <si>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</si>
  <si>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</si>
  <si>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</si>
  <si>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</si>
  <si>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</si>
  <si>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</si>
  <si>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</si>
  <si>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</si>
  <si>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</si>
  <si>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</si>
  <si>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</si>
  <si>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</si>
  <si>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</si>
  <si>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</si>
  <si>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</si>
  <si>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</si>
  <si>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</si>
  <si>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</si>
  <si>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</si>
  <si>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</si>
  <si>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</si>
  <si>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</si>
  <si>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</si>
  <si>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</si>
  <si>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</si>
  <si>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</si>
  <si>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</si>
  <si>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</si>
  <si>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</si>
  <si>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</si>
  <si>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</si>
  <si>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</si>
  <si>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</si>
  <si>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</si>
  <si>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</si>
  <si>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</si>
  <si>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</si>
  <si>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</si>
  <si>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</si>
  <si>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</si>
  <si>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</si>
  <si>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</si>
  <si>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</si>
  <si>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</si>
  <si>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</si>
  <si>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</si>
  <si>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</si>
  <si>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</si>
  <si>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</si>
  <si>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</si>
  <si>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</si>
  <si>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</si>
  <si>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</si>
  <si>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</si>
  <si>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</si>
  <si>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</si>
  <si>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</si>
  <si>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</si>
  <si>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</si>
  <si>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</si>
  <si>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</si>
  <si>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</si>
  <si>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</si>
  <si>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</si>
  <si>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</si>
  <si>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</si>
  <si>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</si>
  <si>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</si>
  <si>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</si>
  <si>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</si>
  <si>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</si>
  <si>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</si>
  <si>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</si>
  <si>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</si>
  <si>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</si>
  <si>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</si>
  <si>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</si>
  <si>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</si>
  <si>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</si>
  <si>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</si>
  <si>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</si>
  <si>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</si>
  <si>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</si>
  <si>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</si>
  <si>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</si>
  <si>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</si>
  <si>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</si>
  <si>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</si>
  <si>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</si>
  <si>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</si>
  <si>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</si>
  <si>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</si>
  <si>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</si>
  <si>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</si>
  <si>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</si>
  <si>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</si>
  <si>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</si>
  <si>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</si>
  <si>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</si>
  <si>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</si>
  <si>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</si>
  <si>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</si>
  <si>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</si>
  <si>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</si>
  <si>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</si>
  <si>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</si>
  <si>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</si>
  <si>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</si>
  <si>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</si>
  <si>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</si>
  <si>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</si>
  <si>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</si>
  <si>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</si>
  <si>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</si>
  <si>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</si>
  <si>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</si>
  <si>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</si>
  <si>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</si>
  <si>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</si>
  <si>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</si>
  <si>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</si>
  <si>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</si>
  <si>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</si>
  <si>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</si>
  <si>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</si>
  <si>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</si>
  <si>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</si>
  <si>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</si>
  <si>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</si>
  <si>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</si>
  <si>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</si>
  <si>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</si>
  <si>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</si>
  <si>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</si>
  <si>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</si>
  <si>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</si>
  <si>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</si>
  <si>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</si>
  <si>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</si>
  <si>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</si>
  <si>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</si>
  <si>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</si>
  <si>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</si>
  <si>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</si>
  <si>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</si>
  <si>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</si>
  <si>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</si>
  <si>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</si>
  <si>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</si>
  <si>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</si>
  <si>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</si>
  <si>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</si>
  <si>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</si>
  <si>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</si>
  <si>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</si>
  <si>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</si>
  <si>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</si>
  <si>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</si>
  <si>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</si>
  <si>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</si>
  <si>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</si>
  <si>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</si>
  <si>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</si>
  <si>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</si>
  <si>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</si>
  <si>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</si>
  <si>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</si>
  <si>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</si>
  <si>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</si>
  <si>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</si>
  <si>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</si>
  <si>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</si>
  <si>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</si>
  <si>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</si>
  <si>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</si>
  <si>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</si>
  <si>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</si>
  <si>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</si>
  <si>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</si>
  <si>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</si>
  <si>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</si>
  <si>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</si>
  <si>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</si>
  <si>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</si>
  <si>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</si>
  <si>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</si>
  <si>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</si>
  <si>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</si>
  <si>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</si>
  <si>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</si>
  <si>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</si>
  <si>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</si>
  <si>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</si>
  <si>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</si>
  <si>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</si>
  <si>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</si>
  <si>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</si>
  <si>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</si>
  <si>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</si>
  <si>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</si>
  <si>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</si>
  <si>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</si>
  <si>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</si>
  <si>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</si>
  <si>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</si>
  <si>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</si>
  <si>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</si>
  <si>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</si>
  <si>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</si>
  <si>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</si>
  <si>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</si>
  <si>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</si>
  <si>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</si>
  <si>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</si>
  <si>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</si>
  <si>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</si>
  <si>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</si>
  <si>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</si>
  <si>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</si>
  <si>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</si>
  <si>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</si>
  <si>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</si>
  <si>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</si>
  <si>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</si>
  <si>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</si>
  <si>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</si>
  <si>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</si>
  <si>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</si>
  <si>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</si>
  <si>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</si>
  <si>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</si>
  <si>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</si>
  <si>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</si>
  <si>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</si>
  <si>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</si>
  <si>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</si>
  <si>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</si>
  <si>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</si>
  <si>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</si>
  <si>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</si>
  <si>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</si>
  <si>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</si>
  <si>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</si>
  <si>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</si>
  <si>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</si>
  <si>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</si>
  <si>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</si>
  <si>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</si>
  <si>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</si>
  <si>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</si>
  <si>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</si>
  <si>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</si>
  <si>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</si>
  <si>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</si>
  <si>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</si>
  <si>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</si>
  <si>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</si>
  <si>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</si>
  <si>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</si>
  <si>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</si>
  <si>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</si>
  <si>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</si>
  <si>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</si>
  <si>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</si>
  <si>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</si>
  <si>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</si>
  <si>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</si>
  <si>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</si>
  <si>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</si>
  <si>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</si>
  <si>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</si>
  <si>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</si>
  <si>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</si>
  <si>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</si>
  <si>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</si>
  <si>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</si>
  <si>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</si>
  <si>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</si>
  <si>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</si>
  <si>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</si>
  <si>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</si>
  <si>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</si>
  <si>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</si>
  <si>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</si>
  <si>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</si>
  <si>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</si>
  <si>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</si>
  <si>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</si>
  <si>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</si>
  <si>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</si>
  <si>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</si>
  <si>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</si>
  <si>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</si>
  <si>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</si>
  <si>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</si>
  <si>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</si>
  <si>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</si>
  <si>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</si>
  <si>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</si>
  <si>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</si>
  <si>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</si>
  <si>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</si>
  <si>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</si>
  <si>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</si>
  <si>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</si>
  <si>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</si>
  <si>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</si>
  <si>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</si>
  <si>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</si>
  <si>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</si>
  <si>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</si>
  <si>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</si>
  <si>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</si>
  <si>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</si>
  <si>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</si>
  <si>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</si>
  <si>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</si>
  <si>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</si>
  <si>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</si>
  <si>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</si>
  <si>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</si>
  <si>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</si>
  <si>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</si>
  <si>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</si>
  <si>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</si>
  <si>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</si>
  <si>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</si>
  <si>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</si>
  <si>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</si>
  <si>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</si>
  <si>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</si>
  <si>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</si>
  <si>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</si>
  <si>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</si>
  <si>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</si>
  <si>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</si>
  <si>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</si>
  <si>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</si>
  <si>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</si>
  <si>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</si>
  <si>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</si>
  <si>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</si>
  <si>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</si>
  <si>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</si>
  <si>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</si>
  <si>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</si>
  <si>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</si>
  <si>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</si>
  <si>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</si>
  <si>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</si>
  <si>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</si>
  <si>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</si>
  <si>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</si>
  <si>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</si>
  <si>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</si>
  <si>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</si>
  <si>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</si>
  <si>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</si>
  <si>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</si>
  <si>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</si>
  <si>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</si>
  <si>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</si>
  <si>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</si>
  <si>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</si>
  <si>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</si>
  <si>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</si>
  <si>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</si>
  <si>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</si>
  <si>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</si>
  <si>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</si>
  <si>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</si>
  <si>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</si>
  <si>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</si>
  <si>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</si>
  <si>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</si>
  <si>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</si>
  <si>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</si>
  <si>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</si>
  <si>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</si>
  <si>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</si>
  <si>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</si>
  <si>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</si>
  <si>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</si>
  <si>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</si>
  <si>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</si>
  <si>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</si>
  <si>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</si>
  <si>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</si>
  <si>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</si>
  <si>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</si>
  <si>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</si>
  <si>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</si>
  <si>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</si>
  <si>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</si>
  <si>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</si>
  <si>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</si>
  <si>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</si>
  <si>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</si>
  <si>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</si>
  <si>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</si>
  <si>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</si>
  <si>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</si>
  <si>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</si>
  <si>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</si>
  <si>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</si>
  <si>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</si>
  <si>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</si>
  <si>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</si>
  <si>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</si>
  <si>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</si>
  <si>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</si>
  <si>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</si>
  <si>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</si>
  <si>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</si>
  <si>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</si>
  <si>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</si>
  <si>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</si>
  <si>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</si>
  <si>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</si>
  <si>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</si>
  <si>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</si>
  <si>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</si>
  <si>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</si>
  <si>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</si>
  <si>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</si>
  <si>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</si>
  <si>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</si>
  <si>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</si>
  <si>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</si>
  <si>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</si>
  <si>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Naxos</t>
  </si>
  <si>
    <t>Steering Comitee:
- The Mayor of Naxos and Small Cyclades - The vice Mayor of Naxos
- DAFNI (Network of Aegean Islands for Sustainability)
Work group:
- The energy representative of the municipality of Naxos and Small Cyclades
- The technical department of the municipality of Naxos and Small Cyclades
- DAFNI (Network of Aegean Islands for Sustainability)</t>
  </si>
  <si>
    <t>Staff:
- The energy representative of the municipality of Naxos and Small Cyclades (1 person)
- The technical department of the municipality of Naxos and Small Cyclades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</si>
  <si>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</si>
  <si>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</si>
  <si>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Naxos and Small Cyclades's energy profile. The monitoring task will be taken over by the work group.</t>
  </si>
  <si>
    <t xml:space="preserve">The long-term vision of the municipality of Naxos and Small Cyclades is to succeed into restricitng the rapidly increasing CO2 emissions of Naxos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Naxos are expected to increase by 57%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</si>
  <si>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</si>
  <si>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</si>
  <si>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</si>
  <si>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</si>
  <si>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</si>
  <si>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</si>
  <si>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</si>
  <si>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</si>
  <si>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</si>
  <si>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</si>
  <si>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</si>
  <si>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</si>
  <si>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</si>
  <si>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</si>
  <si>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</si>
  <si>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Naxos and Small Cyclades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</si>
  <si>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</si>
  <si>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</si>
  <si>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</si>
  <si>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</si>
  <si>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</si>
  <si>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</si>
  <si>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</si>
  <si>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</si>
  <si>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</si>
  <si>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</si>
  <si>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</si>
  <si>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</si>
  <si>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Naxos and Small Cyclades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</si>
  <si>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</si>
  <si>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</si>
  <si>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</si>
  <si>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</si>
  <si>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</si>
  <si>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</si>
  <si>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</si>
  <si>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</si>
  <si>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</si>
  <si>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</si>
  <si>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</si>
  <si>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</si>
  <si>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</si>
  <si>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</si>
  <si>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</si>
  <si>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</si>
  <si>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</si>
  <si>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</si>
  <si>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</si>
  <si>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Naxos and Small Cyclades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</si>
  <si>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</si>
  <si>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</si>
  <si>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</si>
  <si>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Naxos and Small Cyclades - Health centers - Hospital</t>
  </si>
  <si>
    <t>Increase to 30% the total space heating energy demand supplied from heat pumps by 2020 - Increase to 30% the total hot water energy demand supplied from solar thermal by 2020</t>
  </si>
  <si>
    <t>Municipality of Naxos and Small Cyclades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</si>
  <si>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</si>
  <si>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</si>
  <si>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Naxos and Small Cyclades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</si>
  <si>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</si>
  <si>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</si>
  <si>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Naxos and Small Cyclades - Naxos and Small Cyclades KTEL </t>
  </si>
  <si>
    <t>Increase by 20% the energy efficiency of passenger transports by road by 2020 through the promotion of eco-driving practices.</t>
  </si>
  <si>
    <t>Municipality of Naxos and Small Cyclades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</si>
  <si>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</si>
  <si>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</si>
  <si>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Naxos and Small Cyclades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</si>
  <si>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</si>
  <si>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</si>
  <si>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</si>
  <si>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</si>
  <si>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</si>
  <si>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</si>
  <si>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</si>
  <si>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</si>
  <si>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Naxos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</si>
</sst>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Naxos</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Naxos</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0.21018537135339804</v></c><c r="L8" s="211"><v>0.28196037558039649</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Naxos</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17357</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30898.914115130519</v></c><c r="D17" s="234"><v>0</v></c><c r="E17" s="234"><v>0</v></c><c r="F17" s="64"><v>30898.914115130519</v></c><c r="G17" s="234"><v>0</v></c><c r="H17" s="234"><v>31683.759554281998</v></c><c r="I17" s="234"><v>0</v></c><c r="J17" s="234"><v>4053.5470533600001</v></c><c r="K17" s="234"><v>0</v></c><c r="L17" s="234"><v>0</v></c><c r="M17" s="64"><v>35737.306607642</v></c><c r="N17" s="234"><v>0</v></c><c r="O17" s="234"><v>0</v></c><c r="P17" s="234"><v>4330.3303236434485</v></c><c r="Q17" s="234"><v>0</v></c><c r="R17" s="234"><v>0</v></c><c r="S17" s="234"><v>8937.2734160530345</v></c><c r="T17" s="64"><v>13267.603739696482</v></c><c r="U17" s="64"><v>79903.824462468998</v></c></row><row r="18" spans="1:21" s="21" customFormat="1" ht="15.75"><c r="A18" s="22"/><c r="B18" s="182" t="str"><f>Translation!A61</f><v>Hot water</v></c><c r="C18" s="154"><v>5132.2433465403838</v></c><c r="D18" s="154"><v>0</v></c><c r="E18" s="154"><v>0</v></c><c r="F18" s="64"><v>5132.2433465403838</v></c><c r="G18" s="154"><v>0</v></c><c r="H18" s="154"><v>4185.985979522</v></c><c r="I18" s="154"><v>0</v></c><c r="J18" s="154"><v>0</v></c><c r="K18" s="154"><v>0</v></c><c r="L18" s="154"><v>0</v></c><c r="M18" s="64"><v>4185.985979522</v></c><c r="N18" s="154"><v>0</v></c><c r="O18" s="154"><v>0</v></c><c r="P18" s="154"><v>4330.3303236434485</v></c><c r="Q18" s="154"><v>0</v></c><c r="R18" s="154"><v>0</v></c><c r="S18" s="154"><v>1299.0990970930345</v></c><c r="T18" s="64"><v>5629.4294207364828</v></c><c r="U18" s="64"><v>14947.658746798868</v></c></row><row r="19" spans="1:21" s="21" customFormat="1" ht="15.75"><c r="A19" s="22"/><c r="B19" s="182" t="str"><f>Translation!A62</f><v>Heating and cooling</v></c><c r="C19" s="154"><v>10918.06195578925</v></c><c r="D19" s="154"><v>0</v></c><c r="E19" s="154"><v>0</v></c><c r="F19" s="64"><v>10918.06195578925</v></c><c r="G19" s="154"><v>0</v></c><c r="H19" s="154"><v>27497.773574759998</v></c><c r="I19" s="154"><v>0</v></c><c r="J19" s="154"><v>2323.7555133599999</v></c><c r="K19" s="154"><v>0</v></c><c r="L19" s="154"><v>0</v></c><c r="M19" s="64"><v>29821.529088119998</v></c><c r="N19" s="154"><v>0</v></c><c r="O19" s="154"><v>0</v></c><c r="P19" s="154"><v>0</v></c><c r="Q19" s="154"><v>0</v></c><c r="R19" s="154"><v>0</v></c><c r="S19" s="154"><v>6196.6813689600003</v></c><c r="T19" s="64"><v>6196.6813689600003</v></c><c r="U19" s="64"><v>46936.27241286925</v></c></row><row r="20" spans="1:21" s="21" customFormat="1" ht="15.75"><c r="A20" s="22"/><c r="B20" s="182" t="str"><f>Translation!A63</f><v>Lighting</v></c><c r="C20" s="154"><v>4125.3889479120007</v></c><c r="D20" s="154"><v>0</v></c><c r="E20" s="154"><v>0</v></c><c r="F20" s="64"><v>4125.3889479120007</v></c><c r="G20" s="154"><v>0</v></c><c r="H20" s="154"><v>0</v></c><c r="I20" s="154"><v>0</v></c><c r="J20" s="154"><v>0</v></c><c r="K20" s="154"><v>0</v></c><c r="L20" s="154"><v>0</v></c><c r="M20" s="64"><v>0</v></c><c r="N20" s="154"><v>0</v></c><c r="O20" s="154"><v>0</v></c><c r="P20" s="154"><v>0</v></c><c r="Q20" s="154"><v>0</v></c><c r="R20" s="154"><v>0</v></c><c r="S20" s="154"><v>0</v></c><c r="T20" s="64"><v>0</v></c><c r="U20" s="64"><v>4125.3889479120007</v></c></row><row r="21" spans="1:21" s="21" customFormat="1" ht="15.75"><c r="A21" s="22"/><c r="B21" s="182" t="str"><f>Translation!A64</f><v>Cooking</v></c><c r="C21" s="154"><v>2882.9859000000001</v></c><c r="D21" s="154"><v>0</v></c><c r="E21" s="154"><v>0</v></c><c r="F21" s="64"><v>2882.9859000000001</v></c><c r="G21" s="154"><v>0</v></c><c r="H21" s="154"><v>0</v></c><c r="I21" s="154"><v>0</v></c><c r="J21" s="154"><v>1729.7915399999999</v></c><c r="K21" s="154"><v>0</v></c><c r="L21" s="154"><v>0</v></c><c r="M21" s="64"><v>1729.7915399999999</v></c><c r="N21" s="154"><v>0</v></c><c r="O21" s="154"><v>0</v></c><c r="P21" s="154"><v>0</v></c><c r="Q21" s="154"><v>0</v></c><c r="R21" s="154"><v>0</v></c><c r="S21" s="154"><v>1441.4929500000001</v></c><c r="T21" s="64"><v>1441.4929500000001</v></c><c r="U21" s="64"><v>6054.2703899999997</v></c></row><row r="22" spans="1:21" s="21" customFormat="1" ht="15.75"><c r="A22" s="22"/><c r="B22" s="182" t="str"><f>Translation!A65</f><v>Refrigerator and freezers</v></c><c r="C22" s="154"><v>4046.2959999999994</v></c><c r="D22" s="154"><v>0</v></c><c r="E22" s="154"><v>0</v></c><c r="F22" s="64"><v>4046.2959999999994</v></c><c r="G22" s="154"><v>0</v></c><c r="H22" s="154"><v>0</v></c><c r="I22" s="154"><v>0</v></c><c r="J22" s="154"><v>0</v></c><c r="K22" s="154"><v>0</v></c><c r="L22" s="154"><v>0</v></c><c r="M22" s="64"><v>0</v></c><c r="N22" s="154"><v>0</v></c><c r="O22" s="154"><v>0</v></c><c r="P22" s="154"><v>0</v></c><c r="Q22" s="154"><v>0</v></c><c r="R22" s="154"><v>0</v></c><c r="S22" s="154"><v>0</v></c><c r="T22" s="64"><v>0</v></c><c r="U22" s="64"><v>4046.2959999999994</v></c></row><row r="23" spans="1:21" s="21" customFormat="1" ht="15.75"><c r="A23" s="22"/><c r="B23" s="182" t="str"><f>Translation!A66</f><v>Laundry machines and dryers</v></c><c r="C23" s="154"><v>246.26333333333332</v></c><c r="D23" s="154"><v>0</v></c><c r="E23" s="154"><v>0</v></c><c r="F23" s="64"><v>246.26333333333332</v></c><c r="G23" s="154"><v>0</v></c><c r="H23" s="154"><v>0</v></c><c r="I23" s="154"><v>0</v></c><c r="J23" s="154"><v>0</v></c><c r="K23" s="154"><v>0</v></c><c r="L23" s="154"><v>0</v></c><c r="M23" s="64"><v>0</v></c><c r="N23" s="154"><v>0</v></c><c r="O23" s="154"><v>0</v></c><c r="P23" s="154"><v>0</v></c><c r="Q23" s="154"><v>0</v></c><c r="R23" s="154"><v>0</v></c><c r="S23" s="154"><v>0</v></c><c r="T23" s="64"><v>0</v></c><c r="U23" s="64"><v>246.26333333333332</v></c></row><row r="24" spans="1:21" s="21" customFormat="1" ht="15.75"><c r="A24" s="22"/><c r="B24" s="182" t="str"><f>Translation!A67</f><v>Dish washing</v></c><c r="C24" s="154"><v>344.7686666666666</v></c><c r="D24" s="154"><v>0</v></c><c r="E24" s="154"><v>0</v></c><c r="F24" s="64"><v>344.7686666666666</v></c><c r="G24" s="154"><v>0</v></c><c r="H24" s="154"><v>0</v></c><c r="I24" s="154"><v>0</v></c><c r="J24" s="154"><v>0</v></c><c r="K24" s="154"><v>0</v></c><c r="L24" s="154"><v>0</v></c><c r="M24" s="64"><v>0</v></c><c r="N24" s="154"><v>0</v></c><c r="O24" s="154"><v>0</v></c><c r="P24" s="154"><v>0</v></c><c r="Q24" s="154"><v>0</v></c><c r="R24" s="154"><v>0</v></c><c r="S24" s="154"><v>0</v></c><c r="T24" s="64"><v>0</v></c><c r="U24" s="64"><v>344.7686666666666</v></c></row><row r="25" spans="1:21" s="21" customFormat="1" ht="15.75"><c r="A25" s="22"/><c r="B25" s="182" t="str"><f>Translation!A68</f><v>Tv sets</v></c><c r="C25" s="154"><v>320.33176666666662</v></c><c r="D25" s="154"><v>0</v></c><c r="E25" s="154"><v>0</v></c><c r="F25" s="64"><v>320.33176666666662</v></c><c r="G25" s="154"><v>0</v></c><c r="H25" s="154"><v>0</v></c><c r="I25" s="154"><v>0</v></c><c r="J25" s="154"><v>0</v></c><c r="K25" s="154"><v>0</v></c><c r="L25" s="154"><v>0</v></c><c r="M25" s="64"><v>0</v></c><c r="N25" s="154"><v>0</v></c><c r="O25" s="154"><v>0</v></c><c r="P25" s="154"><v>0</v></c><c r="Q25" s="154"><v>0</v></c><c r="R25" s="154"><v>0</v></c><c r="S25" s="154"><v>0</v></c><c r="T25" s="64"><v>0</v></c><c r="U25" s="64"><v>320.33176666666662</v></c></row><row r="26" spans="1:21" s="21" customFormat="1" ht="15.75"><c r="A26" s="22"/><c r="B26" s="182" t="str"><f>Translation!A69</f><v>Other electric appliances</v></c><c r="C26" s="154"><v>2882.5741982222198</v></c><c r="D26" s="154"><v>0</v></c><c r="E26" s="154"><v>0</v></c><c r="F26" s="64"><v>2882.5741982222198</v></c><c r="G26" s="154"><v>0</v></c><c r="H26" s="154"><v>0</v></c><c r="I26" s="154"><v>0</v></c><c r="J26" s="154"><v>0</v></c><c r="K26" s="154"><v>0</v></c><c r="L26" s="154"><v>0</v></c><c r="M26" s="64"><v>0</v></c><c r="N26" s="154"><v>0</v></c><c r="O26" s="154"><v>0</v></c><c r="P26" s="154"><v>0</v></c><c r="Q26" s="154"><v>0</v></c><c r="R26" s="154"><v>0</v></c><c r="S26" s="154"><v>0</v></c><c r="T26" s="64"><v>0</v></c><c r="U26" s="64"><v>2882.5741982222198</v></c></row><row r="27" spans="1:21" s="21" customFormat="1" ht="15.75"><c r="A27" s="22"/><c r="B27" s="66" t="str"><f>Translation!A70</f><v>PRIMARY SECTOR</v></c><c r="C27" s="234"><v>1629.6079805965555</v></c><c r="D27" s="234"><v>0</v></c><c r="E27" s="234"><v>0</v></c><c r="F27" s="64"><v>1629.6079805965555</v></c><c r="G27" s="234"><v>0</v></c><c r="H27" s="234"><v>295.02057602406245</v></c><c r="I27" s="234"><v>0</v></c><c r="J27" s="234"><v>0</v></c><c r="K27" s="234"><v>0</v></c><c r="L27" s="234"><v>0</v></c><c r="M27" s="64"><v>295.02057602406245</v></c><c r="N27" s="234"><v>0</v></c><c r="O27" s="234"><v>0</v></c><c r="P27" s="234"><v>0</v></c><c r="Q27" s="234"><v>0</v></c><c r="R27" s="234"><v>0</v></c><c r="S27" s="234"><v>336.80205338746362</v></c><c r="T27" s="64"><v>336.80205338746362</v></c><c r="U27" s="64"><v>2261.4306100080817</v></c></row><row r="28" spans="1:21" s="21" customFormat="1" ht="15.75"><c r="A28" s="22"/><c r="B28" s="183" t="str"><f>Translation!A71</f><v>Agriculture, forestry and fishing</v></c><c r="C28" s="154"><v>1629.6079805965555</v></c><c r="D28" s="154"><v>0</v></c><c r="E28" s="154"><v>0</v></c><c r="F28" s="64"><v>1629.6079805965555</v></c><c r="G28" s="154"><v>0</v></c><c r="H28" s="154"><v>295.02057602406245</v></c><c r="I28" s="154"><v>0</v></c><c r="J28" s="154"><v>0</v></c><c r="K28" s="154"><v>0</v></c><c r="L28" s="154"><v>0</v></c><c r="M28" s="64"><v>295.02057602406245</v></c><c r="N28" s="154"><v>0</v></c><c r="O28" s="154"><v>0</v></c><c r="P28" s="154"><v>0</v></c><c r="Q28" s="154"><v>0</v></c><c r="R28" s="154"><v>0</v></c><c r="S28" s="154"><v>336.80205338746362</v></c><c r="T28" s="64"><v>336.80205338746362</v></c><c r="U28" s="64"><v>2261.4306100080817</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8297.8930056177505</v></c><c r="D30" s="234"><v>0</v></c><c r="E30" s="234"><v>0</v></c><c r="F30" s="64"><v>8297.8930056177505</v></c><c r="G30" s="234"><v>3519.5733236099286</v></c><c r="H30" s="234"><v>3678.6773231703773</v></c><c r="I30" s="234"><v>0</v></c><c r="J30" s="234"><v>371.29315080670182</v></c><c r="K30" s="234"><v>0</v></c><c r="L30" s="234"><v>0</v></c><c r="M30" s="64"><v>7569.5437975870082</v></c><c r="N30" s="234"><v>0</v></c><c r="O30" s="234"><v>0</v></c><c r="P30" s="234"><v>208.9833432271864</v></c><c r="Q30" s="234"><v>0</v></c><c r="R30" s="234"><v>0</v></c><c r="S30" s="234"><v>3779.4803876944543</v></c><c r="T30" s="64"><v>3988.4637309216405</v></c><c r="U30" s="64"><v>19855.900534126398</v></c></row><row r="31" spans="1:21" s="21" customFormat="1" ht="15.75"><c r="A31" s="22"/><c r="B31" s="183" t="str"><f>Translation!A74</f><v>Manufacturing</v></c><c r="C31" s="154"><v>4724.3504846180676</v></c><c r="D31" s="154"><v>0</v></c><c r="E31" s="154"><v>0</v></c><c r="F31" s="64"><v>4724.3504846180676</v></c><c r="G31" s="154"><v>2639.6799927074462</v></c><c r="H31" s="154"><v>2759.007992377783</v></c><c r="I31" s="154"><v>0</v></c><c r="J31" s="154"><v>371.29315080670182</v></c><c r="K31" s="154"><v>0</v></c><c r="L31" s="154"><v>0</v></c><c r="M31" s="64"><v>5769.9811358919314</v></c><c r="N31" s="154"><v>0</v></c><c r="O31" s="154"><v>0</v></c><c r="P31" s="154"><v>208.9833432271864</v></c><c r="Q31" s="154"><v>0</v></c><c r="R31" s="154"><v>0</v></c><c r="S31" s="154"><v>3779.4803876944543</v></c><c r="T31" s="64"><v>3988.4637309216405</v></c><c r="U31" s="64"><v>14482.79535143164</v></c></row><row r="32" spans="1:21" s="21" customFormat="1" ht="30"><c r="A32" s="22"/><c r="B32" s="183" t="str"><f>Translation!A75</f><v>Water supply, sewerage, waste management and remediation activities</v></c><c r="C32" s="154"><v>1998.7590261269931</v></c><c r="D32" s="154"><v>0</v></c><c r="E32" s="154"><v>0</v></c><c r="F32" s="64"><v>1998.7590261269931</v></c><c r="G32" s="154"><v>0</v></c><c r="H32" s="154"><v>0</v></c><c r="I32" s="154"><v>0</v></c><c r="J32" s="154"><v>0</v></c><c r="K32" s="154"><v>0</v></c><c r="L32" s="154"><v>0</v></c><c r="M32" s="64"><v>0</v></c><c r="N32" s="154"><v>0</v></c><c r="O32" s="154"><v>0</v></c><c r="P32" s="154"><v>0</v></c><c r="Q32" s="154"><v>0</v></c><c r="R32" s="154"><v>0</v></c><c r="S32" s="154"><v>0</v></c><c r="T32" s="64"><v>0</v></c><c r="U32" s="64"><v>1998.7590261269931</v></c></row><row r="33" spans="1:21" s="21" customFormat="1" ht="15.75"><c r="A33" s="22"/><c r="B33" s="183" t="str"><f>Translation!A76</f><v>Construction</v></c><c r="C33" s="154"><v>1574.7834948726893</v></c><c r="D33" s="154"><v>0</v></c><c r="E33" s="154"><v>0</v></c><c r="F33" s="64"><v>1574.7834948726893</v></c><c r="G33" s="154"><v>879.89333090248215</v></c><c r="H33" s="154"><v>919.66933079259434</v></c><c r="I33" s="154"><v>0</v></c><c r="J33" s="154"><v>0</v></c><c r="K33" s="154"><v>0</v></c><c r="L33" s="154"><v>0</v></c><c r="M33" s="64"><v>1799.5626616950765</v></c><c r="N33" s="154"><v>0</v></c><c r="O33" s="154"><v>0</v></c><c r="P33" s="154"><v>0</v></c><c r="Q33" s="154"><v>0</v></c><c r="R33" s="154"><v>0</v></c><c r="S33" s="154"><v>0</v></c><c r="T33" s="64"><v>0</v></c><c r="U33" s="64"><v>3374.3461565677658</v></c></row><row r="34" spans="1:21" s="21" customFormat="1" ht="15.75"><c r="A34" s="22"/><c r="B34" s="61" t="str"><f>Translation!A77</f><v>TERTIARY SECTOR</v></c><c r="C34" s="234"><v>59848.565236216891</v></c><c r="D34" s="234"><v>0</v></c><c r="E34" s="234"><v>0</v></c><c r="F34" s="64"><v>59848.565236216891</v></c><c r="G34" s="234"><v>0</v></c><c r="H34" s="234"><v>8653.0668210567055</v></c><c r="I34" s="234"><v>0</v></c><c r="J34" s="234"><v>178.7175</v></c><c r="K34" s="234"><v>0</v></c><c r="L34" s="234"><v>0</v></c><c r="M34" s="64"><v>8831.7843210567062</v></c><c r="N34" s="234"><v>0</v></c><c r="O34" s="234"><v>0</v></c><c r="P34" s="234"><v>1913.5592124609013</v></c><c r="Q34" s="234"><v>0</v></c><c r="R34" s="234"><v>0</v></c><c r="S34" s="234"><v>131.85655084956468</v></c><c r="T34" s="64"><v>2045.415763310466</v></c><c r="U34" s="64"><v>70725.765320584062</v></c></row><row r="35" spans="1:21" s="21" customFormat="1" ht="30"><c r="A35" s="22"/><c r="B35" s="183" t="str"><f>Translation!A78</f><v xml:space="preserve">Wholesale and retail trade; repair of motor vehicles and motorcycles </v></c><c r="C35" s="154"><v>17763.320923242711</v></c><c r="D35" s="154"><v>0</v></c><c r="E35" s="154"><v>0</v></c><c r="F35" s="64"><v>17763.320923242711</v></c><c r="G35" s="154"><v>0</v></c><c r="H35" s="154"><v>1517.3387456702849</v></c><c r="I35" s="154"><v>0</v></c><c r="J35" s="154"><v>0</v></c><c r="K35" s="154"><v>0</v></c><c r="L35" s="154"><v>0</v></c><c r="M35" s="64"><v>1517.3387456702849</v></c><c r="N35" s="154"><v>0</v></c><c r="O35" s="154"><v>0</v></c><c r="P35" s="154"><v>147.14172742118967</v></c><c r="Q35" s="154"><v>0</v></c><c r="R35" s="154"><v>0</v></c><c r="S35" s="154"><v>0</v></c><c r="T35" s="64"><v>147.14172742118967</v></c><c r="U35" s="64"><v>19427.801396334184</v></c></row><row r="36" spans="1:21" s="21" customFormat="1" ht="15.75"><c r="A36" s="22"/><c r="B36" s="183" t="str"><f>Translation!A79</f><v>Accommodation and food service activities</v></c><c r="C36" s="154"><v>25789.372626648765</v></c><c r="D36" s="154"><v>0</v></c><c r="E36" s="154"><v>0</v></c><c r="F36" s="64"><v>25789.372626648765</v></c><c r="G36" s="154"><v>0</v></c><c r="H36" s="154"><v>4705.5408128778854</v></c><c r="I36" s="154"><v>0</v></c><c r="J36" s="154"><v>178.7175</v></c><c r="K36" s="154"><v>0</v></c><c r="L36" s="154"><v>0</v></c><c r="M36" s="64"><v>4884.2583128778851</v></c><c r="N36" s="154"><v>0</v></c><c r="O36" s="154"><v>0</v></c><c r="P36" s="154"><v>1664.4408824447173</v></c><c r="Q36" s="154"><v>0</v></c><c r="R36" s="154"><v>0</v></c><c r="S36" s="154"><v>131.85655084956468</v></c><c r="T36" s="64"><v>1796.297433294282</v></c><c r="U36" s="64"><v>32469.928372820934</v></c></row><row r="37" spans="1:21" s="21" customFormat="1" ht="15.75"><c r="A37" s="22"/><c r="B37" s="183" t="str"><f>Translation!A80</f><v>General public administration and social security</v></c><c r="C37" s="154"><v>1767.3672642363288</v></c><c r="D37" s="154"><v>0</v></c><c r="E37" s="154"><v>0</v></c><c r="F37" s="64"><v>1767.3672642363288</v></c><c r="G37" s="154"><v>0</v></c><c r="H37" s="154"><v>483.29281666500435</v></c><c r="I37" s="154"><v>0</v></c><c r="J37" s="154"><v>0</v></c><c r="K37" s="154"><v>0</v></c><c r="L37" s="154"><v>0</v></c><c r="M37" s="64"><v>483.29281666500435</v></c><c r="N37" s="154"><v>0</v></c><c r="O37" s="154"><v>0</v></c><c r="P37" s="154"><v>0</v></c><c r="Q37" s="154"><v>0</v></c><c r="R37" s="154"><v>0</v></c><c r="S37" s="154"><v>0</v></c><c r="T37" s="64"><v>0</v></c><c r="U37" s="64"><v>2250.660080901333</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674.67237731547448</v></c><c r="D39" s="154"><v>0</v></c><c r="E39" s="154"><v>0</v></c><c r="F39" s="64"><v>674.67237731547448</v></c><c r="G39" s="154"><v>0</v></c><c r="H39" s="154"><v>802.53457167316549</v></c><c r="I39" s="154"><v>0</v></c><c r="J39" s="154"><v>0</v></c><c r="K39" s="154"><v>0</v></c><c r="L39" s="154"><v>0</v></c><c r="M39" s="64"><v>802.53457167316549</v></c><c r="N39" s="154"><v>0</v></c><c r="O39" s="154"><v>0</v></c><c r="P39" s="154"><v>0</v></c><c r="Q39" s="154"><v>0</v></c><c r="R39" s="154"><v>0</v></c><c r="S39" s="154"><v>0</v></c><c r="T39" s="64"><v>0</v></c><c r="U39" s="64"><v>1477.2069489886399</v></c></row><row r="40" spans="1:21" s="21" customFormat="1" ht="15.75"><c r="A40" s="22"/><c r="B40" s="183" t="str"><f>Translation!A83</f><v>Human health and social work activities</v></c><c r="C40" s="154"><v>125.2738581275083</v></c><c r="D40" s="154"><v>0</v></c><c r="E40" s="154"><v>0</v></c><c r="F40" s="64"><v>125.2738581275083</v></c><c r="G40" s="154"><v>0</v></c><c r="H40" s="154"><v>92.76796356103705</v></c><c r="I40" s="154"><v>0</v></c><c r="J40" s="154"><v>0</v></c><c r="K40" s="154"><v>0</v></c><c r="L40" s="154"><v>0</v></c><c r="M40" s="64"><v>92.76796356103705</v></c><c r="N40" s="154"><v>0</v></c><c r="O40" s="154"><v>0</v></c><c r="P40" s="154"><v>0</v></c><c r="Q40" s="154"><v>0</v></c><c r="R40" s="154"><v>0</v></c><c r="S40" s="154"><v>0</v></c><c r="T40" s="64"><v>0</v></c><c r="U40" s="64"><v>218.04182168854535</v></c></row><row r="41" spans="1:21" s="21" customFormat="1" ht="15.75"><c r="A41" s="22"/><c r="B41" s="183" t="str"><f>Translation!A84</f><v>Other services</v></c><c r="C41" s="154"><v>12310.872995065893</v></c><c r="D41" s="154"><v>0</v></c><c r="E41" s="154"><v>0</v></c><c r="F41" s="64"><v>12310.872995065893</v></c><c r="G41" s="154"><v>0</v></c><c r="H41" s="154"><v>1051.5919106093286</v></c><c r="I41" s="154"><v>0</v></c><c r="J41" s="154"><v>0</v></c><c r="K41" s="154"><v>0</v></c><c r="L41" s="154"><v>0</v></c><c r="M41" s="64"><v>1051.5919106093286</v></c><c r="N41" s="154"><v>0</v></c><c r="O41" s="154"><v>0</v></c><c r="P41" s="154"><v>101.97660259499439</v></c><c r="Q41" s="154"><v>0</v></c><c r="R41" s="154"><v>0</v></c><c r="S41" s="154"><v>0</v></c><c r="T41" s="64"><v>101.97660259499439</v></c><c r="U41" s="64"><v>13464.441508270214</v></c></row><row r="42" spans="1:21" s="21" customFormat="1" ht="15.75"><c r="A42" s="22"/><c r="B42" s="183" t="str"><f>Translation!A85</f><v>Public lighting</v></c><c r="C42" s="154"><v>1417.6851915802117</v></c><c r="D42" s="154"><v>0</v></c><c r="E42" s="154"><v>0</v></c><c r="F42" s="64"><v>1417.6851915802117</v></c><c r="G42" s="154"><v>0</v></c><c r="H42" s="154"><v>0</v></c><c r="I42" s="154"><v>0</v></c><c r="J42" s="154"><v>0</v></c><c r="K42" s="154"><v>0</v></c><c r="L42" s="154"><v>0</v></c><c r="M42" s="64"><v>0</v></c><c r="N42" s="154"><v>0</v></c><c r="O42" s="154"><v>0</v></c><c r="P42" s="154"><v>0</v></c><c r="Q42" s="154"><v>0</v></c><c r="R42" s="154"><v>0</v></c><c r="S42" s="154"><v>0</v></c><c r="T42" s="64"><v>0</v></c><c r="U42" s="64"><v>1417.6851915802117</v></c></row><row r="43" spans="1:21" s="21" customFormat="1" ht="15.75"><c r="A43" s="22"/><c r="B43" s="61" t="str"><f>Translation!A86</f><v>TRANSPORTS</v></c><c r="C43" s="234"><v>0</v></c><c r="D43" s="234"><v>0</v></c><c r="E43" s="234"><v>0</v></c><c r="F43" s="64"><v>0</v></c><c r="G43" s="234"><v>0</v></c><c r="H43" s="234"><v>12902.924766991297</v></c><c r="I43" s="234"><v>18481.331528408125</v></c><c r="J43" s="234"><v>0</v></c><c r="K43" s="234"><v>0</v></c><c r="L43" s="234"><v>0</v></c><c r="M43" s="64"><v>31384.25629539942</v></c><c r="N43" s="234"><v>0</v></c><c r="O43" s="234"><v>0</v></c><c r="P43" s="234"><v>0</v></c><c r="Q43" s="234"><v>0</v></c><c r="R43" s="234"><v>0</v></c><c r="S43" s="234"><v>0</v></c><c r="T43" s="64"><v>0</v></c><c r="U43" s="64"><v>31384.25629539942</v></c></row><row r="44" spans="1:21" s="21" customFormat="1" ht="30"><c r="A44" s="22"/><c r="B44" s="183" t="str"><f>Translation!A87</f><v>Passenger transport by road (public transport, taxi, tourism, transfers, etc.)</v></c><c r="C44" s="154"><v>0</v></c><c r="D44" s="154"><v>0</v></c><c r="E44" s="154"><v>0</v></c><c r="F44" s="64"><v>0</v></c><c r="G44" s="154"><v>0</v></c><c r="H44" s="154"><v>570.74637099822326</v></c><c r="I44" s="154"><v>131.60413894376509</v></c><c r="J44" s="154"><v>0</v></c><c r="K44" s="154"><v>0</v></c><c r="L44" s="154"><v>0</v></c><c r="M44" s="64"><v>702.35050994198832</v></c><c r="N44" s="154"><v>0</v></c><c r="O44" s="154"><v>0</v></c><c r="P44" s="154"><v>0</v></c><c r="Q44" s="154"><v>0</v></c><c r="R44" s="154"><v>0</v></c><c r="S44" s="154"><v>0</v></c><c r="T44" s="64"><v>0</v></c><c r="U44" s="64"><v>702.35050994198832</v></c></row><row r="45" spans="1:21" s="21" customFormat="1" ht="15.75"><c r="A45" s="22"/><c r="B45" s="183" t="str"><f>Translation!A88</f><v>Freight transport by road and removal services</v></c><c r="C45" s="154"><v>0</v></c><c r="D45" s="154"><v>0</v></c><c r="E45" s="154"><v>0</v></c><c r="F45" s="64"><v>0</v></c><c r="G45" s="154"><v>0</v></c><c r="H45" s="154"><v>9416.5101195369789</v></c><c r="I45" s="154"><v>2171.2826731942059</v></c><c r="J45" s="154"><v>0</v></c><c r="K45" s="154"><v>0</v></c><c r="L45" s="154"><v>0</v></c><c r="M45" s="64"><v>11587.792792731185</v></c><c r="N45" s="154"><v>0</v></c><c r="O45" s="154"><v>0</v></c><c r="P45" s="154"><v>0</v></c><c r="Q45" s="154"><v>0</v></c><c r="R45" s="154"><v>0</v></c><c r="S45" s="154"><v>0</v></c><c r="T45" s="64"><v>0</v></c><c r="U45" s="64"><v>11587.792792731185</v></c></row><row r="46" spans="1:21" s="21" customFormat="1" ht="15.75"><c r="A46" s="22"/><c r="B46" s="183" t="str"><f>Translation!A89</f><v>Other fleet for public and private services</v></c><c r="C46" s="154"><v>0</v></c><c r="D46" s="154"><v>0</v></c><c r="E46" s="154"><v>0</v></c><c r="F46" s="64"><v>0</v></c><c r="G46" s="154"><v>0</v></c><c r="H46" s="154"><v>27.612033458306087</v></c><c r="I46" s="154"><v>149.02553148152148</v></c><c r="J46" s="154"><v>0</v></c><c r="K46" s="154"><v>0</v></c><c r="L46" s="154"><v>0</v></c><c r="M46" s="64"><v>176.63756493982757</v></c><c r="N46" s="154"><v>0</v></c><c r="O46" s="154"><v>0</v></c><c r="P46" s="154"><v>0</v></c><c r="Q46" s="154"><v>0</v></c><c r="R46" s="154"><v>0</v></c><c r="S46" s="154"><v>0</v></c><c r="T46" s="64"><v>0</v></c><c r="U46" s="64"><v>176.63756493982757</v></c></row><row r="47" spans="1:21" s="21" customFormat="1" ht="15.75"><c r="A47" s="22"/><c r="B47" s="182" t="str"><f>Translation!A90</f><v>Private transports</v></c><c r="C47" s="154"><v>0</v></c><c r="D47" s="154"><v>0</v></c><c r="E47" s="154"><v>0</v></c><c r="F47" s="64"><v>0</v></c><c r="G47" s="154"><v>0</v></c><c r="H47" s="154"><v>2888.0562429977876</v></c><c r="I47" s="154"><v>16029.419184788632</v></c><c r="J47" s="154"><v>0</v></c><c r="K47" s="154"><v>0</v></c><c r="L47" s="154"><v>0</v></c><c r="M47" s="64"><v>18917.475427786419</v></c><c r="N47" s="154"><v>0</v></c><c r="O47" s="154"><v>0</v></c><c r="P47" s="154"><v>0</v></c><c r="Q47" s="154"><v>0</v></c><c r="R47" s="154"><v>0</v></c><c r="S47" s="154"><v>0</v></c><c r="T47" s="64"><v>0</v></c><c r="U47" s="64"><v>18917.475427786419</v></c></row><row r="48" spans="1:21" s="21" customFormat="1" ht="15.75"><c r="A48" s="22"/><c r="B48" s="73" t="str"><f>Translation!A118</f><v>TOTAL FOR INTERNAL MARKET</v></c><c r="C48" s="149"><v>100674.98033756172</v></c><c r="D48" s="149"><v>0</v></c><c r="E48" s="149"><v>0</v></c><c r="F48" s="64"><v>100674.98033756172</v></c><c r="G48" s="65"><v>3519.5733236099286</v></c><c r="H48" s="65"><v>57213.449041524444</v></c><c r="I48" s="65"><v>18481.331528408125</v></c><c r="J48" s="65"><v>4603.557704166702</v></c><c r="K48" s="65"><v>0</v></c><c r="L48" s="65"><v>0</v></c><c r="M48" s="64"><v>83817.911597709186</v></c><c r="N48" s="65"><v>0</v></c><c r="O48" s="65"><v>0</v></c><c r="P48" s="65"><v>6452.8728793315358</v></c><c r="Q48" s="65"><v>0</v></c><c r="R48" s="65"><v>0</v></c><c r="S48" s="65"><v>13185.412407984519</v></c><c r="T48" s="64"><v>19638.285287316055</v></c><c r="U48" s="64"><v>204131.17722258696</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9513.7856418995816</v></c><c r="D59" s="235"><v>94080.769125451436</v></c><c r="E59" s="235"><v>0</v></c><c r="F59" s="235"><v>0</v></c><c r="G59" s="235"><v>0</v></c><c r="H59" s="235"><v>0</v></c><c r="I59" s="59"><v>103594.55476735102</v></c><c r="J59" s="235"><v>0</v></c><c r="K59" s="235"><v>2114.1745870887962</v></c><c r="L59" s="235"><v>0</v></c><c r="M59" s="235"><v>0</v></c><c r="N59" s="235"><v>0</v></c><c r="O59" s="235"><v>0</v></c><c r="P59" s="235"><v>0</v></c><c r="Q59" s="235"/><c r="R59" s="59"><v>2114.1745870887962</v></c><c r="S59" s="59"><v>105708.72935443981</v></c><c r="T59" s="235"><v>0</v></c><c r="U59" s="235"><v>0</v></c><c r="V59" s="59"><v>0</v></c><c r="W59" s="235"><v>0</v></c><c r="X59" s="235"><v>0</v></c><c r="Y59" s="235"><v>0</v></c><c r="Z59" s="235"><v>0</v></c><c r="AA59" s="186"><v>0</v></c><c r="AB59" s="59"><v>0</v></c><c r="AC59" s="64"><v>105708.72935443981</v></c><c r="AD59" s="187"><v>5033.7490168780932</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9513.7856418995816</v></c><c r="D62" s="53"><f t="shared" si="0"/><v>94080.769125451436</v></c><c r="E62" s="53"><f t="shared" si="0"/><v>0</v></c><c r="F62" s="53"><f t="shared" si="0"/><v>0</v></c><c r="G62" s="53"><f t="shared" si="0"/><v>0</v></c><c r="H62" s="53"><f t="shared" si="0"/><v>0</v></c><c r="I62" s="53"><f t="shared" si="0"/><v>103594.55476735102</v></c><c r="J62" s="53"><f t="shared" si="0"/><v>0</v></c><c r="K62" s="53"><f t="shared" si="0"/><v>2114.1745870887962</v></c><c r="L62" s="53"><f t="shared" si="0"/><v>0</v></c><c r="M62" s="53"><f t="shared" si="0"/><v>0</v></c><c r="N62" s="53"><f t="shared" si="0"/><v>0</v></c><c r="O62" s="53"><f t="shared" si="0"/><v>0</v></c><c r="P62" s="53"><f t="shared" si="0"/><v>0</v></c><c r="Q62" s="53"><f t="shared" si="0"/><v>0</v></c><c r="R62" s="53"><f t="shared" si="0"/><v>2114.1745870887962</v></c><c r="S62" s="53"><f t="shared" si="0"/><v>105708.72935443981</v></c><c r="T62" s="53"><f t="shared" si="0"/><v>0</v></c><c r="U62" s="53"><f t="shared" si="0"/><v>0</v></c><c r="V62" s="53"><f t="shared" si="0"/><v>0</v></c><c r="W62" s="53"><f t="shared" si="0"/><v>0</v></c><c r="X62" s="53"><f t="shared" si="0"/><v>0</v></c><c r="Y62" s="53"><f t="shared" si="0"/><v>0</v></c><c r="Z62" s="53"><f t="shared" si="0"/><v>0</v></c><c r="AA62" s="53"><f t="shared" si="0"/><v>0</v></c><c r="AB62" s="53"><f t="shared" si="0"/><v>0</v></c><c r="AC62" s="53"><f t="shared" si="0"/><v>105708.72935443981</v></c><c r="AD62" s="53"><f t="shared" si="0"/><v>5033.7490168780932</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27182.244691141663</v></c><c r="D69" s="235"><v>268802.19750128983</v></c><c r="E69" s="235"><v>0</v></c><c r="F69" s="235"><v>0</v></c><c r="G69" s="235"><v>0</v></c><c r="H69" s="235"><v>0</v></c><c r="I69" s="59"><v>295984.44219243148</v></c><c r="J69" s="185"><v>0</v></c><c r="K69" s="185"><v>2114.1745870887962</v></c><c r="L69" s="185"><v>0</v></c><c r="M69" s="185"><v>0</v></c><c r="N69" s="185"><v>0</v></c><c r="O69" s="235"><v>0</v></c><c r="P69" s="185"><v>0</v></c><c r="Q69" s="185"/><c r="R69" s="59"><v>2114.1745870887962</v></c><c r="S69" s="59"><v>298098.61677952029</v></c><c r="T69" s="71"><v>192389.88742508047</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27182.244691141663</v></c><c r="D72" s="53"><f t="shared" si="1"/><v>268802.19750128983</v></c><c r="E72" s="53"><f t="shared" si="1"/><v>0</v></c><c r="F72" s="53"><f t="shared" si="1"/><v>0</v></c><c r="G72" s="53"><f t="shared" si="1"/><v>0</v></c><c r="H72" s="53"><f t="shared" si="1"/><v>0</v></c><c r="I72" s="53"><f t="shared" si="1"/><v>295984.44219243148</v></c><c r="J72" s="53"><f t="shared" si="1"/><v>0</v></c><c r="K72" s="53"><f t="shared" si="1"/><v>2114.1745870887962</v></c><c r="L72" s="53"><f t="shared" si="1"/><v>0</v></c><c r="M72" s="53"><f t="shared" si="1"/><v>0</v></c><c r="N72" s="53"><f t="shared" si="1"/><v>0</v></c><c r="O72" s="53"><f t="shared" si="1"/><v>0</v></c><c r="P72" s="53"><f t="shared" si="1"/><v>0</v></c><c r="Q72" s="53"><f t="shared" si="1"/><v>0</v></c><c r="R72" s="53"><f t="shared" si="1"/><v>2114.1745870887962</v></c><c r="S72" s="53"><f t="shared" si="1"/><v>298098.61677952029</v></c><c r="T72" s="71"><f>S72-AC62+AB62</f><v>192389.88742508047</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30701.818014751592</v></c><c r="D79" s="186"><f t="shared" si="2"/><v>326015.64654281427</v></c><c r="E79" s="186"><f t="shared" si="2"/><v>18481.331528408125</v></c><c r="F79" s="186"><f t="shared" si="2"/><v>4603.557704166702</v></c><c r="G79" s="186"><f t="shared" si="2"/><v>0</v></c><c r="H79" s="186"><f t="shared" si="2"/><v>0</v></c><c r="I79" s="53"><f>SUM(C79:H79)</f><v>379802.35379014065</v></c><c r="J79" s="186"><f t="shared" ref="J79:O79" si="3">N48+J72</f><v>0</v></c><c r="K79" s="186"><f t="shared" si="3"/><v>2114.1745870887962</v></c><c r="L79" s="186"><f t="shared" si="3"/><v>6452.8728793315358</v></c><c r="M79" s="186"><f t="shared" si="3"/><v>0</v></c><c r="N79" s="186"><f t="shared" si="3"/><v>0</v></c><c r="O79" s="186"><f t="shared" si="3"/><v>13185.412407984519</v></c><c r="P79" s="186"><f>P72</f><v>0</v></c><c r="Q79" s="186"><f>Q72</f><v>0</v></c><c r="R79" s="53"><f>SUM(J79:Q79)</f><v>21752.459874404849</v></c><c r="S79" s="186"><f>Y62</f><v>0</v></c><c r="T79" s="186"><f>Z62</f><v>0</v></c><c r="U79" s="186"><f>$C$49+$C$50+$C$51</f><v>0</v></c><c r="V79" s="53"><f>S79-T79-U79</f><v>0</v></c><c r="W79" s="186"><f>$D$49+$D$50+$D$51</f><v>0</v></c><c r="X79" s="186"><f>$E$49+$E$50+$E$51</f><v>0</v></c><c r="Y79" s="53"><f>I79+R79+V79-W79-X79</f><v>401554.81366454548</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0.35</v></c><c r="J86" s="188" t="str"><f t="shared" si="4"/><v>-</v></c><c r="K86" s="188"><f t="shared" si="4"/><v>1</v></c><c r="L86" s="188" t="str"><f t="shared" si="4"/><v>-</v></c><c r="M86" s="188" t="str"><f t="shared" si="4"/><v>-</v></c><c r="N86" s="188" t="str"><f t="shared" si="4"/><v>-</v></c><c r="O86" s="188" t="str"><f t="shared" si="4"/><v>-</v></c><c r="P86" s="188" t="str"><f t="shared" si="4"/><v>-</v></c><c r="Q86" s="188" t="s"><v>522</v></c><c r="R86" s="67"><f t="shared" ref="R86:S88" si="5">IF(R69&gt;0,R59/R69,"-")</f><v>1</v></c><c r="S86" s="67"><f t="shared" si="5"/><v>0.35460992907801414</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24355.142083828181</v></c><c r="D95" s="64"><f>SUM(D96:D104)</f><v>0</v></c><c r="E95" s="64"><f>SUM(E96:E104)</f><v>0</v></c><c r="F95" s="64"><f t="shared" ref="F95:F126" si="8">SUM(C95:E95)</f><v>24355.142083828181</v></c><c r="G95" s="64"><f t="shared" ref="G95:L95" si="9">SUM(G96:G104)</f><v>0</v></c><c r="H95" s="64"><f t="shared" si="9"/><v>8459.5638009932936</v></c><c r="I95" s="64"><f t="shared" si="9"/><v>0</v></c><c r="J95" s="64"><f t="shared" si="9"/><v>972.8512928063999</v></c><c r="K95" s="64"><f t="shared" si="9"/><v>0</v></c><c r="L95" s="64"><f t="shared" si="9"/><v>0</v></c><c r="M95" s="64"><f t="shared" ref="M95:M126" si="10">SUM(G95:L95)</f><v>9432.4150937996928</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33787.557177627874</v></c></row><row r="96" spans="1:32" s="21" customFormat="1" ht="15.75"><c r="A96" s="22"/><c r="B96" s="182" t="str"><f>Translation!A61</f><v>Hot water</v></c><c r="C96" s="185"><f t="shared" ref="C96:C104" si="14">IF(AND(C$48&gt;0,($S$133+$V$143)&gt;0), ($S$133+$V$143)/C$48,0)*C18</f><v>4045.3368506100619</v></c><c r="D96" s="185"><f t="shared" ref="D96:D104" si="15">IF(AND(D$48&gt;0,$S$134&gt;0), ($S$134)/D$48,0)*D18</f><v>0</v></c><c r="E96" s="185"><f t="shared" ref="E96:E104" si="16">IF(AND(E$48&gt;0,$S$135&gt;0), ($S$135)/E$48,0)*E18</f><v>0</v></c><c r="F96" s="64"><f t="shared" si="8"/><v>4045.3368506100619</v></c><c r="G96" s="185"><f>'CO2 factors'!C$7*G18</f><v>0</v></c><c r="H96" s="185"><f>'CO2 factors'!D$7*H18</f><v>1117.658256532374</v></c><c r="I96" s="185"><f>'CO2 factors'!E$7*I18</f><v>0</v></c><c r="J96" s="185"><f>'CO2 factors'!F$7*J18</f><v>0</v></c><c r="K96" s="185"><f>'CO2 factors'!G$7*K18</f><v>0</v></c><c r="L96" s="185"><f>'CO2 factors'!H$7*L18</f><v>0</v></c><c r="M96" s="64"><f t="shared" si="10"/><v>1117.658256532374</v></c><c r="N96" s="185"><f>'CO2 factors'!J$7*N18</f><v>0</v></c><c r="O96" s="185"><f>'CO2 factors'!K$7*O18</f><v>0</v></c><c r="P96" s="185"><f>'CO2 factors'!L$7*P18</f><v>0</v></c><c r="Q96" s="185"><f>'CO2 factors'!M$7*Q18</f><v>0</v></c><c r="R96" s="185"><f>'CO2 factors'!N$7*R18</f><v>0</v></c><c r="S96" s="185"><f>'CO2 factors'!O$7*S18</f><v>0</v></c><c r="T96" s="64"><f t="shared" si="12"/><v>0</v></c><c r="U96" s="64"><f t="shared" si="13"/><v>5162.9951071424357</v></c></row><row r="97" spans="1:21" s="21" customFormat="1" ht="15.75"><c r="A97" s="22"/><c r="B97" s="182" t="str"><f>Translation!A62</f><v>Heating and cooling</v></c><c r="C97" s="185"><f t="shared" si="14"/><v>8605.8347947922048</v></c><c r="D97" s="185"><f t="shared" si="15"/><v>0</v></c><c r="E97" s="185"><f t="shared" si="16"/><v>0</v></c><c r="F97" s="64"><f t="shared" si="8"/><v>8605.8347947922048</v></c><c r="G97" s="185"><f>'CO2 factors'!C$7*G19</f><v>0</v></c><c r="H97" s="185"><f>'CO2 factors'!D$7*H19</f><v>7341.9055444609203</v></c><c r="I97" s="185"><f>'CO2 factors'!E$7*I19</f><v>0</v></c><c r="J97" s="185"><f>'CO2 factors'!F$7*J19</f><v>557.70132320639993</v></c><c r="K97" s="185"><f>'CO2 factors'!G$7*K19</f><v>0</v></c><c r="L97" s="185"><f>'CO2 factors'!H$7*L19</f><v>0</v></c><c r="M97" s="64"><f t="shared" si="10"/><v>7899.6068676673203</v></c><c r="N97" s="185"><f>'CO2 factors'!J$7*N19</f><v>0</v></c><c r="O97" s="185"><f>'CO2 factors'!K$7*O19</f><v>0</v></c><c r="P97" s="185"><f>'CO2 factors'!L$7*P19</f><v>0</v></c><c r="Q97" s="185"><f>'CO2 factors'!M$7*Q19</f><v>0</v></c><c r="R97" s="185"><f>'CO2 factors'!N$7*R19</f><v>0</v></c><c r="S97" s="185"><f>'CO2 factors'!O$7*S19</f><v>0</v></c><c r="T97" s="64"><f t="shared" si="12"/><v>0</v></c><c r="U97" s="64"><f t="shared" si="13"/><v>16505.441662459525</v></c></row><row r="98" spans="1:21" s="21" customFormat="1" ht="15.75"><c r="A98" s="22"/><c r="B98" s="182" t="str"><f>Translation!A63</f><v>Lighting</v></c><c r="C98" s="185"><f t="shared" si="14"/><v>3251.7140765231979</v></c><c r="D98" s="185"><f t="shared" si="15"/><v>0</v></c><c r="E98" s="185"><f t="shared" si="16"/><v>0</v></c><c r="F98" s="64"><f t="shared" si="8"/><v>3251.7140765231979</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3251.7140765231979</v></c></row><row r="99" spans="1:21" s="21" customFormat="1" ht="15.75"><c r="A99" s="22"/><c r="B99" s="182" t="str"><f>Translation!A64</f><v>Cooking</v></c><c r="C99" s="185"><f t="shared" si="14"/><v>2272.4271460980003</v></c><c r="D99" s="185"><f t="shared" si="15"/><v>0</v></c><c r="E99" s="185"><f t="shared" si="16"/><v>0</v></c><c r="F99" s="64"><f t="shared" si="8"/><v>2272.4271460980003</v></c><c r="G99" s="185"><f>'CO2 factors'!C$7*G21</f><v>0</v></c><c r="H99" s="185"><f>'CO2 factors'!D$7*H21</f><v>0</v></c><c r="I99" s="185"><f>'CO2 factors'!E$7*I21</f><v>0</v></c><c r="J99" s="185"><f>'CO2 factors'!F$7*J21</f><v>415.14996959999996</v></c><c r="K99" s="185"><f>'CO2 factors'!G$7*K21</f><v>0</v></c><c r="L99" s="185"><f>'CO2 factors'!H$7*L21</f><v>0</v></c><c r="M99" s="64"><f t="shared" si="10"/><v>415.14996959999996</v></c><c r="N99" s="185"><f>'CO2 factors'!J$7*N21</f><v>0</v></c><c r="O99" s="185"><f>'CO2 factors'!K$7*O21</f><v>0</v></c><c r="P99" s="185"><f>'CO2 factors'!L$7*P21</f><v>0</v></c><c r="Q99" s="185"><f>'CO2 factors'!M$7*Q21</f><v>0</v></c><c r="R99" s="185"><f>'CO2 factors'!N$7*R21</f><v>0</v></c><c r="S99" s="185"><f>'CO2 factors'!O$7*S21</f><v>0</v></c><c r="T99" s="64"><f t="shared" si="12"/><v>0</v></c><c r="U99" s="64"><f t="shared" si="13"/><v>2687.5771156980004</v></c></row><row r="100" spans="1:21" s="21" customFormat="1" ht="15.75"><c r="A100" s="22"/><c r="B100" s="182" t="str"><f>Translation!A65</f><v>Refrigerator and freezers</v></c><c r="C100" s="185"><f t="shared" si="14"/><v>3189.3714331199999</v></c><c r="D100" s="185"><f t="shared" si="15"/><v>0</v></c><c r="E100" s="185"><f t="shared" si="16"/><v>0</v></c><c r="F100" s="64"><f t="shared" si="8"/><v>3189.3714331199999</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3189.3714331199999</v></c></row><row r="101" spans="1:21" s="21" customFormat="1" ht="15.75"><c r="A101" s="22"/><c r="B101" s="182" t="str"><f>Translation!A66</f><v>Laundry machines and dryers</v></c><c r="C101" s="185"><f t="shared" si="14"/><v>194.10968460000004</v></c><c r="D101" s="185"><f t="shared" si="15"/><v>0</v></c><c r="E101" s="185"><f t="shared" si="16"/><v>0</v></c><c r="F101" s="64"><f t="shared" si="8"/><v>194.10968460000004</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194.10968460000004</v></c></row><row r="102" spans="1:21" s="21" customFormat="1" ht="15.75"><c r="A102" s="22"/><c r="B102" s="182" t="str"><f>Translation!A67</f><v>Dish washing</v></c><c r="C102" s="185"><f t="shared" si="14"/><v>271.75355844000001</v></c><c r="D102" s="185"><f t="shared" si="15"/><v>0</v></c><c r="E102" s="185"><f t="shared" si="16"/><v>0</v></c><c r="F102" s="64"><f t="shared" si="8"/><v>271.75355844000001</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271.75355844000001</v></c></row><row r="103" spans="1:21" s="21" customFormat="1" ht="15.75"><c r="A103" s="22"/><c r="B103" s="182" t="str"><f>Translation!A68</f><v>Tv sets</v></c><c r="C103" s="185"><f t="shared" si="14"/><v>252.49190512200002</v></c><c r="D103" s="185"><f t="shared" si="15"/><v>0</v></c><c r="E103" s="185"><f t="shared" si="16"/><v>0</v></c><c r="F103" s="64"><f t="shared" si="8"/><v>252.49190512200002</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252.49190512200002</v></c></row><row r="104" spans="1:21" s="21" customFormat="1" ht="15.75"><c r="A104" s="22"/><c r="B104" s="182" t="str"><f>Translation!A69</f><v>Other electric appliances</v></c><c r="C104" s="185"><f t="shared" si="14"/><v>2272.1026345227187</v></c><c r="D104" s="185"><f t="shared" si="15"/><v>0</v></c><c r="E104" s="185"><f t="shared" si="16"/><v>0</v></c><c r="F104" s="64"><f t="shared" si="8"/><v>2272.1026345227187</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2272.1026345227187</v></c></row><row r="105" spans="1:21" s="21" customFormat="1" ht="15.75"><c r="A105" s="22"/><c r="B105" s="66" t="str"><f>Translation!A70</f><v>PRIMARY SECTOR</v></c><c r="C105" s="64"><f>SUM(C106:C107)</f><v>1284.4896024658171</v></c><c r="D105" s="64"><f>SUM(D106:D107)</f><v>0</v></c><c r="E105" s="64"><f>SUM(E106:E107)</f><v>0</v></c><c r="F105" s="64"><f t="shared" si="8"/><v>1284.4896024658171</v></c><c r="G105" s="64"><f t="shared" ref="G105:L105" si="17">SUM(G106:G107)</f><v>0</v></c><c r="H105" s="64"><f t="shared" si="17"/><v>78.770493798424681</v></c><c r="I105" s="64"><f t="shared" si="17"/><v>0</v></c><c r="J105" s="64"><f t="shared" si="17"/><v>0</v></c><c r="K105" s="64"><f t="shared" si="17"/><v>0</v></c><c r="L105" s="64"><f t="shared" si="17"/><v>0</v></c><c r="M105" s="64"><f t="shared" si="10"/><v>78.770493798424681</v></c><c r="N105" s="64"><f t="shared" ref="N105:S105" si="18">SUM(N106:N107)</f><v>0</v></c><c r="O105" s="64"><f t="shared" si="18"/><v>0</v></c><c r="P105" s="64"><f t="shared" si="18"/><v>0</v></c><c r="Q105" s="64"><f t="shared" si="18"/><v>0</v></c><c r="R105" s="64"><f t="shared" si="18"/><v>0</v></c><c r="S105" s="64"><f t="shared" si="18"/><v>0</v></c><c r="T105" s="64"><f t="shared" si="12"/><v>0</v></c><c r="U105" s="64"><f t="shared" si="13"/><v>1363.2600962642418</v></c></row><row r="106" spans="1:21" s="21" customFormat="1" ht="15.75"><c r="A106" s="22"/><c r="B106" s="183" t="str"><f>Translation!A71</f><v>Agriculture, forestry and fishing</v></c><c r="C106" s="185"><f>IF(AND(C$48&gt;0,($S$133+$V$143)&gt;0), ($S$133+$V$143)/C$48,0)*C28</f><v>1284.4896024658171</v></c><c r="D106" s="185"><f>IF(AND(D$48&gt;0,$S$134&gt;0), ($S$134)/D$48,0)*D28</f><v>0</v></c><c r="E106" s="185"><f>IF(AND(E$48&gt;0,$S$135&gt;0), ($S$135)/E$48,0)*E28</f><v>0</v></c><c r="F106" s="64"><f t="shared" si="8"/><v>1284.4896024658171</v></c><c r="G106" s="185"><f>'CO2 factors'!C$7*G28</f><v>0</v></c><c r="H106" s="185"><f>'CO2 factors'!D$7*H28</f><v>78.770493798424681</v></c><c r="I106" s="185"><f>'CO2 factors'!E$7*I28</f><v>0</v></c><c r="J106" s="185"><f>'CO2 factors'!F$7*J28</f><v>0</v></c><c r="K106" s="185"><f>'CO2 factors'!G$7*K28</f><v>0</v></c><c r="L106" s="185"><f>'CO2 factors'!H$7*L28</f><v>0</v></c><c r="M106" s="64"><f t="shared" si="10"/><v>78.770493798424681</v></c><c r="N106" s="185"><f>'CO2 factors'!J$7*N28</f><v>0</v></c><c r="O106" s="185"><f>'CO2 factors'!K$7*O28</f><v>0</v></c><c r="P106" s="185"><f>'CO2 factors'!L$7*P28</f><v>0</v></c><c r="Q106" s="185"><f>'CO2 factors'!M$7*Q28</f><v>0</v></c><c r="R106" s="185"><f>'CO2 factors'!N$7*R28</f><v>0</v></c><c r="S106" s="185"><f>'CO2 factors'!O$7*S28</f><v>0</v></c><c r="T106" s="64"><f t="shared" si="12"/><v>0</v></c><c r="U106" s="64"><f t="shared" si="13"/><v>1363.2600962642418</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6540.5652248880251</v></c><c r="D108" s="64"><f>SUM(D109:D111)</f><v>0</v></c><c r="E108" s="64"><f>SUM(E109:E111)</f><v>0</v></c><c r="F108" s="64"><f t="shared" si="8"/><v>6540.5652248880251</v></c><c r="G108" s="64"><f t="shared" ref="G108:L108" si="19">SUM(G109:G111)</f><v>981.96095728717012</v></c><c r="H108" s="64"><f t="shared" si="19"/><v>982.20684528649076</v></c><c r="I108" s="64"><f t="shared" si="19"/><v>0</v></c><c r="J108" s="64"><f t="shared" si="19"/><v>89.110356193608439</v></c><c r="K108" s="64"><f t="shared" si="19"/><v>0</v></c><c r="L108" s="64"><f t="shared" si="19"/><v>0</v></c><c r="M108" s="64"><f t="shared" si="10"/><v>2053.2781587672694</v></c><c r="N108" s="64"><f t="shared" ref="N108:S108" si="20">SUM(N109:N111)</f><v>0</v></c><c r="O108" s="64"><f t="shared" si="20"/><v>0</v></c><c r="P108" s="64"><f t="shared" si="20"/><v>0</v></c><c r="Q108" s="64"><f t="shared" si="20"/><v>0</v></c><c r="R108" s="64"><f t="shared" si="20"/><v>0</v></c><c r="S108" s="64"><f t="shared" si="20"/><v>0</v></c><c r="T108" s="64"><f t="shared" si="12"/><v>0</v></c><c r="U108" s="64"><f t="shared" si="13"/><v>8593.843383655294</v></c></row><row r="109" spans="1:21" s="21" customFormat="1" ht="15.75"><c r="A109" s="22"/><c r="B109" s="183" t="str"><f>Translation!A74</f><v>Manufacturing</v></c><c r="C109" s="185"><f>IF(AND(C$48&gt;0,($S$133+$V$143)&gt;0), ($S$133+$V$143)/C$48,0)*C31</f><v>3723.827538985654</v></c><c r="D109" s="185"><f>IF(AND(D$48&gt;0,$S$134&gt;0), ($S$134)/D$48,0)*D31</f><v>0</v></c><c r="E109" s="185"><f>IF(AND(E$48&gt;0,$S$135&gt;0), ($S$135)/E$48,0)*E31</f><v>0</v></c><c r="F109" s="64"><f t="shared" si="8"/><v>3723.827538985654</v></c><c r="G109" s="185"><f>'CO2 factors'!C$7*G31</f><v>736.47071796537762</v></c><c r="H109" s="185"><f>'CO2 factors'!D$7*H31</f><v>736.65513396486813</v></c><c r="I109" s="185"><f>'CO2 factors'!E$7*I31</f><v>0</v></c><c r="J109" s="185"><f>'CO2 factors'!F$7*J31</f><v>89.110356193608439</v></c><c r="K109" s="185"><f>'CO2 factors'!G$7*K31</f><v>0</v></c><c r="L109" s="185"><f>'CO2 factors'!H$7*L31</f><v>0</v></c><c r="M109" s="64"><f t="shared" si="10"/><v>1562.2362081238541</v></c><c r="N109" s="185"><f>'CO2 factors'!J$7*N31</f><v>0</v></c><c r="O109" s="185"><f>'CO2 factors'!K$7*O31</f><v>0</v></c><c r="P109" s="185"><f>'CO2 factors'!L$7*P31</f><v>0</v></c><c r="Q109" s="185"><f>'CO2 factors'!M$7*Q31</f><v>0</v></c><c r="R109" s="185"><f>'CO2 factors'!N$7*R31</f><v>0</v></c><c r="S109" s="185"><f>'CO2 factors'!O$7*S31</f><v>0</v></c><c r="T109" s="64"><f t="shared" si="12"/><v>0</v></c><c r="U109" s="64"><f t="shared" si="13"/><v>5286.0637471095079</v></c></row><row r="110" spans="1:21" s="21" customFormat="1" ht="30"><c r="A110" s="22"/><c r="B110" s="183" t="str"><f>Translation!A75</f><v>Water supply, sewerage, waste management and remediation activities</v></c><c r="C110" s="185"><f>IF(AND(C$48&gt;0,($S$133+$V$143)&gt;0), ($S$133+$V$143)/C$48,0)*C32</f><v>1575.4618395738189</v></c><c r="D110" s="185"><f>IF(AND(D$48&gt;0,$S$134&gt;0), ($S$134)/D$48,0)*D32</f><v>0</v></c><c r="E110" s="185"><f>IF(AND(E$48&gt;0,$S$135&gt;0), ($S$135)/E$48,0)*E32</f><v>0</v></c><c r="F110" s="64"><f t="shared" si="8"/><v>1575.4618395738189</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1575.4618395738189</v></c></row><row r="111" spans="1:21" s="21" customFormat="1" ht="15.75"><c r="A111" s="22"/><c r="B111" s="183" t="str"><f>Translation!A76</f><v>Construction</v></c><c r="C111" s="185"><f>IF(AND(C$48&gt;0,($S$133+$V$143)&gt;0), ($S$133+$V$143)/C$48,0)*C33</f><v>1241.2758463285513</v></c><c r="D111" s="185"><f>IF(AND(D$48&gt;0,$S$134&gt;0), ($S$134)/D$48,0)*D33</f><v>0</v></c><c r="E111" s="185"><f>IF(AND(E$48&gt;0,$S$135&gt;0), ($S$135)/E$48,0)*E33</f><v>0</v></c><c r="F111" s="64"><f t="shared" si="8"/><v>1241.2758463285513</v></c><c r="G111" s="75"><f>'CO2 factors'!C$7*G33</f><v>245.49023932179253</v></c><c r="H111" s="75"><f>'CO2 factors'!D$7*H33</f><v>245.55171132162269</v></c><c r="I111" s="75"><f>'CO2 factors'!E$7*I33</f><v>0</v></c><c r="J111" s="75"><f>'CO2 factors'!F$7*J33</f><v>0</v></c><c r="K111" s="75"><f>'CO2 factors'!G$7*K33</f><v>0</v></c><c r="L111" s="75"><f>'CO2 factors'!H$7*L33</f><v>0</v></c><c r="M111" s="64"><f t="shared" si="10"/><v>491.04195064341525</v></c><c r="N111" s="75"><f>'CO2 factors'!J$7*N33</f><v>0</v></c><c r="O111" s="75"><f>'CO2 factors'!K$7*O33</f><v>0</v></c><c r="P111" s="75"><f>'CO2 factors'!L$7*P33</f><v>0</v></c><c r="Q111" s="75"><f>'CO2 factors'!M$7*Q33</f><v>0</v></c><c r="R111" s="75"><f>'CO2 factors'!N$7*R33</f><v>0</v></c><c r="S111" s="75"><f>'CO2 factors'!O$7*S33</f><v>0</v></c><c r="T111" s="64"><f t="shared" si="12"/><v>0</v></c><c r="U111" s="64"><f t="shared" si="13"/><v>1732.3177969719666</v></c></row><row r="112" spans="1:21" s="21" customFormat="1" ht="15.75"><c r="A112" s="22"/><c r="B112" s="61" t="str"><f>Translation!A77</f><v>TERTIARY SECTOR</v></c><c r="C112" s="64"><f>SUM(C113:C120)</f><v>47173.836090490884</v></c><c r="D112" s="64"><f>SUM(D113:D120)</f><v>0</v></c><c r="E112" s="64"><f>SUM(E113:E120)</f><v>0</v></c><c r="F112" s="64"><f t="shared" si="8"/><v>47173.836090490884</v></c><c r="G112" s="64"><f t="shared" ref="G112:L112" si="21">SUM(G113:G120)</f><v>0</v></c><c r="H112" s="64"><f t="shared" si="21"/><v>2310.3688412221404</v></c><c r="I112" s="64"><f t="shared" si="21"/><v>0</v></c><c r="J112" s="64"><f t="shared" si="21"/><v>42.892199999999995</v></c><c r="K112" s="64"><f t="shared" si="21"/><v>0</v></c><c r="L112" s="64"><f t="shared" si="21"/><v>0</v></c><c r="M112" s="64"><f t="shared" si="10"/><v>2353.2610412221402</v></c><c r="N112" s="64"><f t="shared" ref="N112:S112" si="22">SUM(N113:N120)</f><v>0</v></c><c r="O112" s="64"><f t="shared" si="22"/><v>0</v></c><c r="P112" s="64"><f t="shared" si="22"/><v>0</v></c><c r="Q112" s="64"><f t="shared" si="22"/><v>0</v></c><c r="R112" s="64"><f t="shared" si="22"/><v>0</v></c><c r="S112" s="64"><f t="shared" si="22"/><v>0</v></c><c r="T112" s="64"><f t="shared" si="12"/><v>0</v></c><c r="U112" s="64"><f t="shared" si="13"/><v>49527.097131713024</v></c></row><row r="113" spans="1:23" s="21" customFormat="1" ht="30"><c r="A113" s="22"/><c r="B113" s="183" t="str"><f>Translation!A78</f><v xml:space="preserve">Wholesale and retail trade; repair of motor vehicles and motorcycles </v></c><c r="C113" s="185"><f t="shared" ref="C113:C120" si="23">IF(AND(C$48&gt;0,($S$133+$V$143)&gt;0), ($S$133+$V$143)/C$48,0)*C35</f><v>14001.404818118372</v></c><c r="D113" s="185"><f t="shared" ref="D113:D120" si="24">IF(AND(D$48&gt;0,$S$134&gt;0), ($S$134)/D$48,0)*D35</f><v>0</v></c><c r="E113" s="185"><f t="shared" ref="E113:E120" si="25">IF(AND(E$48&gt;0,$S$135&gt;0), ($S$135)/E$48,0)*E35</f><v>0</v></c><c r="F113" s="64"><f t="shared" si="8"/><v>14001.404818118372</v></c><c r="G113" s="185"><f>'CO2 factors'!C$7*G35</f><v>0</v></c><c r="H113" s="185"><f>'CO2 factors'!D$7*H35</f><v>405.12944509396607</v></c><c r="I113" s="185"><f>'CO2 factors'!E$7*I35</f><v>0</v></c><c r="J113" s="185"><f>'CO2 factors'!F$7*J35</f><v>0</v></c><c r="K113" s="185"><f>'CO2 factors'!G$7*K35</f><v>0</v></c><c r="L113" s="185"><f>'CO2 factors'!H$7*L35</f><v>0</v></c><c r="M113" s="64"><f t="shared" si="10"/><v>405.12944509396607</v></c><c r="N113" s="185"><f>'CO2 factors'!J$7*N35</f><v>0</v></c><c r="O113" s="185"><f>'CO2 factors'!K$7*O35</f><v>0</v></c><c r="P113" s="185"><f>'CO2 factors'!L$7*P35</f><v>0</v></c><c r="Q113" s="185"><f>'CO2 factors'!M$7*Q35</f><v>0</v></c><c r="R113" s="185"><f>'CO2 factors'!N$7*R35</f><v>0</v></c><c r="S113" s="185"><f>'CO2 factors'!O$7*S35</f><v>0</v></c><c r="T113" s="64"><f t="shared" si="12"/><v>0</v></c><c r="U113" s="64"><f t="shared" si="13"/><v>14406.534263212337</v></c></row><row r="114" spans="1:23" s="21" customFormat="1" ht="15.75"><c r="A114" s="22"/><c r="B114" s="183" t="str"><f>Translation!A79</f><v>Accommodation and food service activities</v></c><c r="C114" s="185"><f t="shared" si="23"/><v>20327.699291777091</v></c><c r="D114" s="185"><f t="shared" si="24"/><v>0</v></c><c r="E114" s="185"><f t="shared" si="25"/><v>0</v></c><c r="F114" s="64"><f t="shared" si="8"/><v>20327.699291777091</v></c><c r="G114" s="185"><f>'CO2 factors'!C$7*G36</f><v>0</v></c><c r="H114" s="185"><f>'CO2 factors'!D$7*H36</f><v>1256.3793970383954</v></c><c r="I114" s="185"><f>'CO2 factors'!E$7*I36</f><v>0</v></c><c r="J114" s="185"><f>'CO2 factors'!F$7*J36</f><v>42.892199999999995</v></c><c r="K114" s="185"><f>'CO2 factors'!G$7*K36</f><v>0</v></c><c r="L114" s="185"><f>'CO2 factors'!H$7*L36</f><v>0</v></c><c r="M114" s="64"><f t="shared" si="10"/><v>1299.2715970383954</v></c><c r="N114" s="185"><f>'CO2 factors'!J$7*N36</f><v>0</v></c><c r="O114" s="185"><f>'CO2 factors'!K$7*O36</f><v>0</v></c><c r="P114" s="185"><f>'CO2 factors'!L$7*P36</f><v>0</v></c><c r="Q114" s="185"><f>'CO2 factors'!M$7*Q36</f><v>0</v></c><c r="R114" s="185"><f>'CO2 factors'!N$7*R36</f><v>0</v></c><c r="S114" s="185"><f>'CO2 factors'!O$7*S36</f><v>0</v></c><c r="T114" s="64"><f t="shared" si="12"/><v>0</v></c><c r="U114" s="64"><f t="shared" si="13"/><v>21626.970888815486</v></c></row><row r="115" spans="1:23" s="21" customFormat="1" ht="15.75"><c r="A115" s="22"/><c r="B115" s="183" t="str"><f>Translation!A80</f><v>General public administration and social security</v></c><c r="C115" s="185"><f t="shared" si="23"/><v>1393.0742250163594</v></c><c r="D115" s="185"><f t="shared" si="24"/><v>0</v></c><c r="E115" s="185"><f t="shared" si="25"/><v>0</v></c><c r="F115" s="64"><f t="shared" si="8"/><v>1393.0742250163594</v></c><c r="G115" s="185"><f>'CO2 factors'!C$7*G37</f><v>0</v></c><c r="H115" s="185"><f>'CO2 factors'!D$7*H37</f><v>129.03918204955616</v></c><c r="I115" s="185"><f>'CO2 factors'!E$7*I37</f><v>0</v></c><c r="J115" s="185"><f>'CO2 factors'!F$7*J37</f><v>0</v></c><c r="K115" s="185"><f>'CO2 factors'!G$7*K37</f><v>0</v></c><c r="L115" s="185"><f>'CO2 factors'!H$7*L37</f><v>0</v></c><c r="M115" s="64"><f t="shared" si="10"/><v>129.03918204955616</v></c><c r="N115" s="185"><f>'CO2 factors'!J$7*N37</f><v>0</v></c><c r="O115" s="185"><f>'CO2 factors'!K$7*O37</f><v>0</v></c><c r="P115" s="185"><f>'CO2 factors'!L$7*P37</f><v>0</v></c><c r="Q115" s="185"><f>'CO2 factors'!M$7*Q37</f><v>0</v></c><c r="R115" s="185"><f>'CO2 factors'!N$7*R37</f><v>0</v></c><c r="S115" s="185"><f>'CO2 factors'!O$7*S37</f><v>0</v></c><c r="T115" s="64"><f t="shared" si="12"/><v>0</v></c><c r="U115" s="64"><f t="shared" si="13"/><v>1522.1134070659155</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531.79026124760344</v></c><c r="D117" s="185"><f t="shared" si="24"/><v>0</v></c><c r="E117" s="185"><f t="shared" si="25"/><v>0</v></c><c r="F117" s="64"><f t="shared" si="8"/><v>531.79026124760344</v></c><c r="G117" s="185"><f>'CO2 factors'!C$7*G39</f><v>0</v></c><c r="H117" s="185"><f>'CO2 factors'!D$7*H39</f><v>214.27673063673521</v></c><c r="I117" s="185"><f>'CO2 factors'!E$7*I39</f><v>0</v></c><c r="J117" s="185"><f>'CO2 factors'!F$7*J39</f><v>0</v></c><c r="K117" s="185"><f>'CO2 factors'!G$7*K39</f><v>0</v></c><c r="L117" s="185"><f>'CO2 factors'!H$7*L39</f><v>0</v></c><c r="M117" s="64"><f t="shared" si="10"/><v>214.27673063673521</v></c><c r="N117" s="185"><f>'CO2 factors'!J$7*N39</f><v>0</v></c><c r="O117" s="185"><f>'CO2 factors'!K$7*O39</f><v>0</v></c><c r="P117" s="185"><f>'CO2 factors'!L$7*P39</f><v>0</v></c><c r="Q117" s="185"><f>'CO2 factors'!M$7*Q39</f><v>0</v></c><c r="R117" s="185"><f>'CO2 factors'!N$7*R39</f><v>0</v></c><c r="S117" s="185"><f>'CO2 factors'!O$7*S39</f><v>0</v></c><c r="T117" s="64"><f t="shared" si="12"/><v>0</v></c><c r="U117" s="64"><f t="shared" si="13"/><v>746.06699188433868</v></c></row><row r="118" spans="1:23" s="21" customFormat="1" ht="15.75"><c r="A118" s="22"/><c r="B118" s="183" t="str"><f>Translation!A83</f><v>Human health and social work activities</v></c><c r="C118" s="185"><f t="shared" si="23"/><v>98.743360453264614</v></c><c r="D118" s="185"><f t="shared" si="24"/><v>0</v></c><c r="E118" s="185"><f t="shared" si="25"/><v>0</v></c><c r="F118" s="64"><f t="shared" si="8"/><v>98.743360453264614</v></c><c r="G118" s="185"><f>'CO2 factors'!C$7*G40</f><v>0</v></c><c r="H118" s="185"><f>'CO2 factors'!D$7*H40</f><v>24.769046270796892</v></c><c r="I118" s="185"><f>'CO2 factors'!E$7*I40</f><v>0</v></c><c r="J118" s="185"><f>'CO2 factors'!F$7*J40</f><v>0</v></c><c r="K118" s="185"><f>'CO2 factors'!G$7*K40</f><v>0</v></c><c r="L118" s="185"><f>'CO2 factors'!H$7*L40</f><v>0</v></c><c r="M118" s="64"><f t="shared" si="10"/><v>24.769046270796892</v></c><c r="N118" s="185"><f>'CO2 factors'!J$7*N40</f><v>0</v></c><c r="O118" s="185"><f>'CO2 factors'!K$7*O40</f><v>0</v></c><c r="P118" s="185"><f>'CO2 factors'!L$7*P40</f><v>0</v></c><c r="Q118" s="185"><f>'CO2 factors'!M$7*Q40</f><v>0</v></c><c r="R118" s="185"><f>'CO2 factors'!N$7*R40</f><v>0</v></c><c r="S118" s="185"><f>'CO2 factors'!O$7*S40</f><v>0</v></c><c r="T118" s="64"><f t="shared" si="12"/><v>0</v></c><c r="U118" s="64"><f t="shared" si="13"/><v>123.51240672406151</v></c></row><row r="119" spans="1:23" s="21" customFormat="1" ht="15.75"><c r="A119" s="22"/><c r="B119" s="183" t="str"><f>Translation!A84</f><v>Other services</v></c><c r="C119" s="185"><f t="shared" si="23"/><v>9703.6763121708391</v></c><c r="D119" s="185"><f t="shared" si="24"/><v>0</v></c><c r="E119" s="185"><f t="shared" si="25"/><v>0</v></c><c r="F119" s="64"><f t="shared" si="8"/><v>9703.6763121708391</v></c><c r="G119" s="185"><f>'CO2 factors'!C$7*G41</f><v>0</v></c><c r="H119" s="185"><f>'CO2 factors'!D$7*H41</f><v>280.77504013269072</v></c><c r="I119" s="185"><f>'CO2 factors'!E$7*I41</f><v>0</v></c><c r="J119" s="185"><f>'CO2 factors'!F$7*J41</f><v>0</v></c><c r="K119" s="185"><f>'CO2 factors'!G$7*K41</f><v>0</v></c><c r="L119" s="185"><f>'CO2 factors'!H$7*L41</f><v>0</v></c><c r="M119" s="64"><f t="shared" si="10"/><v>280.77504013269072</v></c><c r="N119" s="185"><f>'CO2 factors'!J$7*N41</f><v>0</v></c><c r="O119" s="185"><f>'CO2 factors'!K$7*O41</f><v>0</v></c><c r="P119" s="185"><f>'CO2 factors'!L$7*P41</f><v>0</v></c><c r="Q119" s="185"><f>'CO2 factors'!M$7*Q41</f><v>0</v></c><c r="R119" s="185"><f>'CO2 factors'!N$7*R41</f><v>0</v></c><c r="S119" s="185"><f>'CO2 factors'!O$7*S41</f><v>0</v></c><c r="T119" s="64"><f t="shared" si="12"/><v>0</v></c><c r="U119" s="64"><f t="shared" si="13"/><v>9984.4513523035293</v></c></row><row r="120" spans="1:23" s="21" customFormat="1" ht="15.75"><c r="A120" s="22"/><c r="B120" s="183" t="str"><f>Translation!A85</f><v>Public lighting</v></c><c r="C120" s="185"><f t="shared" si="23"/><v>1117.4478217073547</v></c><c r="D120" s="185"><f t="shared" si="24"/><v>0</v></c><c r="E120" s="185"><f t="shared" si="25"/><v>0</v></c><c r="F120" s="64"><f t="shared" si="8"/><v>1117.4478217073547</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1117.4478217073547</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3445.0809127866764</v></c><c r="I121" s="64"><f t="shared" si="26"/><v>4601.8515505736232</v></c><c r="J121" s="64"><f t="shared" si="26"/><v>0</v></c><c r="K121" s="64"><f t="shared" si="26"/><v>0</v></c><c r="L121" s="64"><f t="shared" si="26"/><v>0</v></c><c r="M121" s="64"><f t="shared" si="10"/><v>8046.9324633602992</v></c><c r="N121" s="64"><f t="shared" ref="N121:S121" si="27">SUM(N122:N125)</f><v>0</v></c><c r="O121" s="64"><f t="shared" si="27"/><v>0</v></c><c r="P121" s="64"><f t="shared" si="27"/><v>0</v></c><c r="Q121" s="64"><f t="shared" si="27"/><v>0</v></c><c r="R121" s="64"><f t="shared" si="27"/><v>0</v></c><c r="S121" s="64"><f t="shared" si="27"/><v>0</v></c><c r="T121" s="64"><f t="shared" si="12"/><v>0</v></c><c r="U121" s="64"><f t="shared" si="13"/><v>8046.9324633602992</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152.38928105652562</v></c><c r="I122" s="185"><f>'CO2 factors'!E$7*I44</f><v>32.769430596997509</v></c><c r="J122" s="185"><f>'CO2 factors'!F$7*J44</f><v>0</v></c><c r="K122" s="185"><f>'CO2 factors'!G$7*K44</f><v>0</v></c><c r="L122" s="185"><f>'CO2 factors'!H$7*L44</f><v>0</v></c><c r="M122" s="64"><f t="shared" si="10"/><v>185.15871165352314</v></c><c r="N122" s="185"><f>'CO2 factors'!J$7*N44</f><v>0</v></c><c r="O122" s="185"><f>'CO2 factors'!K$7*O44</f><v>0</v></c><c r="P122" s="185"><f>'CO2 factors'!L$7*P44</f><v>0</v></c><c r="Q122" s="185"><f>'CO2 factors'!M$7*Q44</f><v>0</v></c><c r="R122" s="185"><f>'CO2 factors'!N$7*R44</f><v>0</v></c><c r="S122" s="185"><f>'CO2 factors'!O$7*S44</f><v>0</v></c><c r="T122" s="64"><f t="shared" si="12"/><v>0</v></c><c r="U122" s="64"><f t="shared" si="13"/><v>185.15871165352314</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2514.2082019163736</v></c><c r="I123" s="185"><f>'CO2 factors'!E$7*I45</f><v>540.64938562535724</v></c><c r="J123" s="185"><f>'CO2 factors'!F$7*J45</f><v>0</v></c><c r="K123" s="185"><f>'CO2 factors'!G$7*K45</f><v>0</v></c><c r="L123" s="185"><f>'CO2 factors'!H$7*L45</f><v>0</v></c><c r="M123" s="64"><f t="shared" si="10"/><v>3054.8575875417309</v></c><c r="N123" s="185"><f>'CO2 factors'!J$7*N45</f><v>0</v></c><c r="O123" s="185"><f>'CO2 factors'!K$7*O45</f><v>0</v></c><c r="P123" s="185"><f>'CO2 factors'!L$7*P45</f><v>0</v></c><c r="Q123" s="185"><f>'CO2 factors'!M$7*Q45</f><v>0</v></c><c r="R123" s="185"><f>'CO2 factors'!N$7*R45</f><v>0</v></c><c r="S123" s="185"><f>'CO2 factors'!O$7*S45</f><v>0</v></c><c r="T123" s="64"><f t="shared" si="12"/><v>0</v></c><c r="U123" s="64"><f t="shared" si="13"/><v>3054.8575875417309</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7.372412933367726</v></c><c r="I124" s="185"><f>'CO2 factors'!E$7*I46</f><v>37.107357338898851</v></c><c r="J124" s="185"><f>'CO2 factors'!F$7*J46</f><v>0</v></c><c r="K124" s="185"><f>'CO2 factors'!G$7*K46</f><v>0</v></c><c r="L124" s="185"><f>'CO2 factors'!H$7*L46</f><v>0</v></c><c r="M124" s="64"><f t="shared" si="10"/><v>44.479770272266578</v></c><c r="N124" s="185"><f>'CO2 factors'!J$7*N46</f><v>0</v></c><c r="O124" s="185"><f>'CO2 factors'!K$7*O46</f><v>0</v></c><c r="P124" s="185"><f>'CO2 factors'!L$7*P46</f><v>0</v></c><c r="Q124" s="185"><f>'CO2 factors'!M$7*Q46</f><v>0</v></c><c r="R124" s="185"><f>'CO2 factors'!N$7*R46</f><v>0</v></c><c r="S124" s="185"><f>'CO2 factors'!O$7*S46</f><v>0</v></c><c r="T124" s="64"><f t="shared" si="12"/><v>0</v></c><c r="U124" s="64"><f t="shared" si="13"/><v>44.479770272266578</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771.11101688040935</v></c><c r="I125" s="185"><f>'CO2 factors'!E$7*I47</f><v>3991.3253770123692</v></c><c r="J125" s="185"><f>'CO2 factors'!F$7*J47</f><v>0</v></c><c r="K125" s="185"><f>'CO2 factors'!G$7*K47</f><v>0</v></c><c r="L125" s="185"><f>'CO2 factors'!H$7*L47</f><v>0</v></c><c r="M125" s="64"><f t="shared" si="10"/><v>4762.4363938927781</v></c><c r="N125" s="185"><f>'CO2 factors'!J$7*N47</f><v>0</v></c><c r="O125" s="185"><f>'CO2 factors'!K$7*O47</f><v>0</v></c><c r="P125" s="185"><f>'CO2 factors'!L$7*P47</f><v>0</v></c><c r="Q125" s="185"><f>'CO2 factors'!M$7*Q47</f><v>0</v></c><c r="R125" s="185"><f>'CO2 factors'!N$7*R47</f><v>0</v></c><c r="S125" s="185"><f>'CO2 factors'!O$7*S47</f><v>0</v></c><c r="T125" s="64"><f t="shared" si="12"/><v>0</v></c><c r="U125" s="64"><f t="shared" si="13"/><v>4762.4363938927781</v></c></row><row r="126" spans="1:23" s="21" customFormat="1" ht="15.75"><c r="A126" s="22"/><c r="B126" s="73" t="str"><f>Translation!A118</f><v>TOTAL FOR INTERNAL MARKET</v></c><c r="C126" s="65"><f>C95+C105+C108+C112+C121</f><v>79354.033001672913</v></c><c r="D126" s="65"><f>D95+D105+D108+D112+D121</f><v>0</v></c><c r="E126" s="65"><f>E95+E105+E108+E112+E121</f><v>0</v></c><c r="F126" s="64"><f t="shared" si="8"/><v>79354.033001672913</v></c><c r="G126" s="65"><f t="shared" ref="G126:L126" si="28">G95+G105+G108+G112+G121</f><v>981.96095728717012</v></c><c r="H126" s="65"><f t="shared" si="28"/><v>15275.990894087026</v></c><c r="I126" s="65"><f t="shared" si="28"/><v>4601.8515505736232</v></c><c r="J126" s="65"><f t="shared" si="28"/><v>1104.8538490000083</v></c><c r="K126" s="65"><f t="shared" si="28"/><v>0</v></c><c r="L126" s="65"><f t="shared" si="28"/><v>0</v></c><c r="M126" s="64"><f t="shared" si="10"/><v>21964.657250947828</v></c><c r="N126" s="65"><f t="shared" ref="N126:S126" si="29">N95+N105+N108+N112+N121</f><v>0</v></c><c r="O126" s="65"><f t="shared" si="29"/><v>0</v></c><c r="P126" s="65"><f t="shared" si="29"/><v>0</v></c><c r="Q126" s="65"><f t="shared" si="29"/><v>0</v></c><c r="R126" s="65"><f t="shared" si="29"/><v>0</v></c><c r="S126" s="65"><f t="shared" si="29"/><v>0</v></c><c r="T126" s="64"><f t="shared" si="12"/><v>0</v></c><c r="U126" s="64"><f t="shared" si="13"/><v>101318.69025262074</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7583.8462688285244</v></c><c r="D133" s="189"><f>'CO2 factors'!D$7*D69</f><v>71770.186732844391</v></c><c r="E133" s="189"><f>'CO2 factors'!E$7*E69</f><v>0</v></c><c r="F133" s="189"><f>'CO2 factors'!F$7*F69</f><v>0</v></c><c r="G133" s="189"><f>'CO2 factors'!G$7*G69</f><v>0</v></c><c r="H133" s="189"><f>'CO2 factors'!H$7*H69</f><v>0</v></c><c r="I133" s="59"><f>SUM(C133:H133)</f><v>79354.033001672913</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79354.033001672913</v></c><c r="T133" s="58"/><c r="U133" s="321" t="str"><f>Translation!A124</f><v>Electricity</v></c><c r="V133" s="322"/><c r="W133" s="190"><f>IF(S59&gt;0,S133/S59,0)</f><v>0.7506857142857144</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7583.8462688285244</v></c><c r="D136" s="53"><f t="shared" si="30"/><v>71770.186732844391</v></c><c r="E136" s="53"><f t="shared" si="30"/><v>0</v></c><c r="F136" s="53"><f t="shared" si="30"/><v>0</v></c><c r="G136" s="53"><f t="shared" si="30"/><v>0</v></c><c r="H136" s="53"><f t="shared" si="30"/><v>0</v></c><c r="I136" s="53"><f t="shared" si="30"/><v>79354.033001672913</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79354.033001672913</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8565.8072261156958</v></c><c r="D143" s="186"><f>'CO2 factors'!D$7*D79</f><v>87046.177626931414</v></c><c r="E143" s="186"><f>'CO2 factors'!E$7*E79</f><v>4601.8515505736232</v></c><c r="F143" s="186"><f>'CO2 factors'!F$7*F79</f><v>1104.8538490000085</v></c><c r="G143" s="186"><f>'CO2 factors'!G$7*G79</f><v>0</v></c><c r="H143" s="186"><f>'CO2 factors'!H$7*H79</f><v>0</v></c><c r="I143" s="53"><f>SUM(C143:H143)</f><v>101318.69025262074</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101318.69025262074</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Naxos</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19092</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42341.587438954113</v></c><c r="D17" s="234"><v>0</v></c><c r="E17" s="234"><v>0</v></c><c r="F17" s="64"><v>42341.587438954113</v></c><c r="G17" s="234"><v>0</v></c><c r="H17" s="234"><v>17569.174395986418</v></c><c r="I17" s="234"><v>0</v></c><c r="J17" s="234"><v>4432.5851731273788</v></c><c r="K17" s="234"><v>0</v></c><c r="L17" s="234"><v>0</v></c><c r="M17" s="64"><v>22001.759569113798</v></c><c r="N17" s="234"><v>0</v></c><c r="O17" s="234"><v>0</v></c><c r="P17" s="234"><v>10816.433795738347</v></c><c r="Q17" s="234"><v>0</v></c><c r="R17" s="234"><v>0</v></c><c r="S17" s="234"><v>10107.168515921534</v></c><c r="T17" s="64"><v>20923.602311659881</v></c><c r="U17" s="64"><v>85266.949319727792</v></c></row><row r="18" spans="1:21" s="21" customFormat="1" ht="15.75"><c r="A18" s="22"/><c r="B18" s="182" t="str"><f>Translation!A61</f><v>Hot water</v></c><c r="C18" s="154"><v>4695.2182407263717</v></c><c r="D18" s="154"><v>0</v></c><c r="E18" s="154"><v>0</v></c><c r="F18" s="64"><v>4695.2182407263717</v></c><c r="G18" s="154"><v>0</v></c><c r="H18" s="154"><v>3385.1024755018966</v></c><c r="I18" s="154"><v>0</v></c><c r="J18" s="154"><v>0</v></c><c r="K18" s="154"><v>0</v></c><c r="L18" s="154"><v>0</v></c><c r="M18" s="64"><v>3385.1024755018966</v></c><c r="N18" s="154"><v>0</v></c><c r="O18" s="154"><v>0</v></c><c r="P18" s="154"><v>10816.433795738347</v></c><c r="Q18" s="154"><v>0</v></c><c r="R18" s="154"><v>0</v></c><c r="S18" s="154"><v>1798.6335081895363</v></c><c r="T18" s="64"><v>12615.067303927883</v></c><c r="U18" s="64"><v>20695.388020156151</v></c></row><row r="19" spans="1:21" s="21" customFormat="1" ht="15.75"><c r="A19" s="22"/><c r="B19" s="182" t="str"><f>Translation!A62</f><v>Heating and cooling</v></c><c r="C19" s="154"><v>21775.541099717972</v></c><c r="D19" s="154"><v>0</v></c><c r="E19" s="154"><v>0</v></c><c r="F19" s="64"><v>21775.541099717972</v></c><c r="G19" s="154"><v>0</v></c><c r="H19" s="154"><v>14184.071920484521</v></c><c r="I19" s="154"><v>0</v></c><c r="J19" s="154"><v>2517.116743705008</v></c><c r="K19" s="154"><v>0</v></c><c r="L19" s="154"><v>0</v></c><c r="M19" s="64"><v>16701.188664189529</v></c><c r="N19" s="154"><v>0</v></c><c r="O19" s="154"><v>0</v></c><c r="P19" s="154"><v>0</v></c><c r="Q19" s="154"><v>0</v></c><c r="R19" s="154"><v>0</v></c><c r="S19" s="154"><v>6712.3113165466866</v></c><c r="T19" s="64"><v>6712.3113165466866</v></c><c r="U19" s="64"><v>45189.041080454183</v></c></row><row r="20" spans="1:21" s="21" customFormat="1" ht="15.75"><c r="A20" s="22"/><c r="B20" s="182" t="str"><f>Translation!A63</f><v>Lighting</v></c><c r="C20" s="154"><v>3996.5712080237099</v></c><c r="D20" s="154"><v>0</v></c><c r="E20" s="154"><v>0</v></c><c r="F20" s="64"><v>3996.5712080237099</v></c><c r="G20" s="154"><v>0</v></c><c r="H20" s="154"><v>0</v></c><c r="I20" s="154"><v>0</v></c><c r="J20" s="154"><v>0</v></c><c r="K20" s="154"><v>0</v></c><c r="L20" s="154"><v>0</v></c><c r="M20" s="64"><v>0</v></c><c r="N20" s="154"><v>0</v></c><c r="O20" s="154"><v>0</v></c><c r="P20" s="154"><v>0</v></c><c r="Q20" s="154"><v>0</v></c><c r="R20" s="154"><v>0</v></c><c r="S20" s="154"><v>0</v></c><c r="T20" s="64"><v>0</v></c><c r="U20" s="64"><v>3996.5712080237099</v></c></row><row r="21" spans="1:21" s="21" customFormat="1" ht="15.75"><c r="A21" s="22"/><c r="B21" s="182" t="str"><f>Translation!A64</f><v>Cooking</v></c><c r="C21" s="154"><v>3192.4473823706194</v></c><c r="D21" s="154"><v>0</v></c><c r="E21" s="154"><v>0</v></c><c r="F21" s="64"><v>3192.4473823706194</v></c><c r="G21" s="154"><v>0</v></c><c r="H21" s="154"><v>0</v></c><c r="I21" s="154"><v>0</v></c><c r="J21" s="154"><v>1915.4684294223705</v></c><c r="K21" s="154"><v>0</v></c><c r="L21" s="154"><v>0</v></c><c r="M21" s="64"><v>1915.4684294223705</v></c><c r="N21" s="154"><v>0</v></c><c r="O21" s="154"><v>0</v></c><c r="P21" s="154"><v>0</v></c><c r="Q21" s="154"><v>0</v></c><c r="R21" s="154"><v>0</v></c><c r="S21" s="154"><v>1596.2236911853097</v></c><c r="T21" s="64"><v>1596.2236911853097</v></c><c r="U21" s="64"><v>6704.1395029782998</v></c></row><row r="22" spans="1:21" s="21" customFormat="1" ht="15.75"><c r="A22" s="22"/><c r="B22" s="182" t="str"><f>Translation!A65</f><v>Refrigerator and freezers</v></c><c r="C22" s="154"><v>4480.6279050815692</v></c><c r="D22" s="154"><v>0</v></c><c r="E22" s="154"><v>0</v></c><c r="F22" s="64"><v>4480.6279050815692</v></c><c r="G22" s="154"><v>0</v></c><c r="H22" s="154"><v>0</v></c><c r="I22" s="154"><v>0</v></c><c r="J22" s="154"><v>0</v></c><c r="K22" s="154"><v>0</v></c><c r="L22" s="154"><v>0</v></c><c r="M22" s="64"><v>0</v></c><c r="N22" s="154"><v>0</v></c><c r="O22" s="154"><v>0</v></c><c r="P22" s="154"><v>0</v></c><c r="Q22" s="154"><v>0</v></c><c r="R22" s="154"><v>0</v></c><c r="S22" s="154"><v>0</v></c><c r="T22" s="64"><v>0</v></c><c r="U22" s="64"><v>4480.6279050815692</v></c></row><row r="23" spans="1:21" s="21" customFormat="1" ht="15.75"><c r="A23" s="22"/><c r="B23" s="182" t="str"><f>Translation!A66</f><v>Laundry machines and dryers</v></c><c r="C23" s="154"><v>272.69739122687457</v></c><c r="D23" s="154"><v>0</v></c><c r="E23" s="154"><v>0</v></c><c r="F23" s="64"><v>272.69739122687457</v></c><c r="G23" s="154"><v>0</v></c><c r="H23" s="154"><v>0</v></c><c r="I23" s="154"><v>0</v></c><c r="J23" s="154"><v>0</v></c><c r="K23" s="154"><v>0</v></c><c r="L23" s="154"><v>0</v></c><c r="M23" s="64"><v>0</v></c><c r="N23" s="154"><v>0</v></c><c r="O23" s="154"><v>0</v></c><c r="P23" s="154"><v>0</v></c><c r="Q23" s="154"><v>0</v></c><c r="R23" s="154"><v>0</v></c><c r="S23" s="154"><v>0</v></c><c r="T23" s="64"><v>0</v></c><c r="U23" s="64"><v>272.69739122687457</v></c></row><row r="24" spans="1:21" s="21" customFormat="1" ht="15.75"><c r="A24" s="22"/><c r="B24" s="182" t="str"><f>Translation!A67</f><v>Dish washing</v></c><c r="C24" s="154"><v>381.77634771762416</v></c><c r="D24" s="154"><v>0</v></c><c r="E24" s="154"><v>0</v></c><c r="F24" s="64"><v>381.77634771762416</v></c><c r="G24" s="154"><v>0</v></c><c r="H24" s="154"><v>0</v></c><c r="I24" s="154"><v>0</v></c><c r="J24" s="154"><v>0</v></c><c r="K24" s="154"><v>0</v></c><c r="L24" s="154"><v>0</v></c><c r="M24" s="64"><v>0</v></c><c r="N24" s="154"><v>0</v></c><c r="O24" s="154"><v>0</v></c><c r="P24" s="154"><v>0</v></c><c r="Q24" s="154"><v>0</v></c><c r="R24" s="154"><v>0</v></c><c r="S24" s="154"><v>0</v></c><c r="T24" s="64"><v>0</v></c><c r="U24" s="64"><v>381.77634771762416</v></c></row><row r="25" spans="1:21" s="21" customFormat="1" ht="15.75"><c r="A25" s="22"/><c r="B25" s="182" t="str"><f>Translation!A68</f><v>Tv sets</v></c><c r="C25" s="154"><v>354.71637581895766</v></c><c r="D25" s="154"><v>0</v></c><c r="E25" s="154"><v>0</v></c><c r="F25" s="64"><v>354.71637581895766</v></c><c r="G25" s="154"><v>0</v></c><c r="H25" s="154"><v>0</v></c><c r="I25" s="154"><v>0</v></c><c r="J25" s="154"><v>0</v></c><c r="K25" s="154"><v>0</v></c><c r="L25" s="154"><v>0</v></c><c r="M25" s="64"><v>0</v></c><c r="N25" s="154"><v>0</v></c><c r="O25" s="154"><v>0</v></c><c r="P25" s="154"><v>0</v></c><c r="Q25" s="154"><v>0</v></c><c r="R25" s="154"><v>0</v></c><c r="S25" s="154"><v>0</v></c><c r="T25" s="64"><v>0</v></c><c r="U25" s="64"><v>354.71637581895766</v></c></row><row r="26" spans="1:21" s="21" customFormat="1" ht="15.75"><c r="A26" s="22"/><c r="B26" s="182" t="str"><f>Translation!A69</f><v>Other electric appliances</v></c><c r="C26" s="154"><v>3191.991488270412</v></c><c r="D26" s="154"><v>0</v></c><c r="E26" s="154"><v>0</v></c><c r="F26" s="64"><v>3191.991488270412</v></c><c r="G26" s="154"><v>0</v></c><c r="H26" s="154"><v>0</v></c><c r="I26" s="154"><v>0</v></c><c r="J26" s="154"><v>0</v></c><c r="K26" s="154"><v>0</v></c><c r="L26" s="154"><v>0</v></c><c r="M26" s="64"><v>0</v></c><c r="N26" s="154"><v>0</v></c><c r="O26" s="154"><v>0</v></c><c r="P26" s="154"><v>0</v></c><c r="Q26" s="154"><v>0</v></c><c r="R26" s="154"><v>0</v></c><c r="S26" s="154"><v>0</v></c><c r="T26" s="64"><v>0</v></c><c r="U26" s="64"><v>3191.991488270412</v></c></row><row r="27" spans="1:21" s="21" customFormat="1" ht="15.75"><c r="A27" s="22"/><c r="B27" s="66" t="str"><f>Translation!A70</f><v>PRIMARY SECTOR</v></c><c r="C27" s="234"><v>1892.5363519337104</v></c><c r="D27" s="234"><v>0</v></c><c r="E27" s="234"><v>0</v></c><c r="F27" s="64"><v>1892.5363519337104</v></c><c r="G27" s="234"><v>0</v></c><c r="H27" s="234"><v>342.62053901427788</v></c><c r="I27" s="234"><v>0</v></c><c r="J27" s="234"><v>0</v></c><c r="K27" s="234"><v>0</v></c><c r="L27" s="234"><v>0</v></c><c r="M27" s="64"><v>342.62053901427788</v></c><c r="N27" s="234"><v>0</v></c><c r="O27" s="234"><v>0</v></c><c r="P27" s="234"><v>0</v></c><c r="Q27" s="234"><v>0</v></c><c r="R27" s="234"><v>0</v></c><c r="S27" s="234"><v>391.14323017021212</v></c><c r="T27" s="64"><v>391.14323017021212</v></c><c r="U27" s="64"><v>2626.3001211182004</v></c></row><row r="28" spans="1:21" s="21" customFormat="1" ht="15.75"><c r="A28" s="22"/><c r="B28" s="183" t="str"><f>Translation!A71</f><v>Agriculture, forestry and fishing</v></c><c r="C28" s="154"><v>1892.5363519337104</v></c><c r="D28" s="154"><v>0</v></c><c r="E28" s="154"><v>0</v></c><c r="F28" s="64"><v>1892.5363519337104</v></c><c r="G28" s="154"><v>0</v></c><c r="H28" s="154"><v>342.62053901427788</v></c><c r="I28" s="154"><v>0</v></c><c r="J28" s="154"><v>0</v></c><c r="K28" s="154"><v>0</v></c><c r="L28" s="154"><v>0</v></c><c r="M28" s="64"><v>342.62053901427788</v></c><c r="N28" s="154"><v>0</v></c><c r="O28" s="154"><v>0</v></c><c r="P28" s="154"><v>0</v></c><c r="Q28" s="154"><v>0</v></c><c r="R28" s="154"><v>0</v></c><c r="S28" s="154"><v>391.14323017021212</v></c><c r="T28" s="64"><v>391.14323017021212</v></c><c r="U28" s="64"><v>2626.3001211182004</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8579.2267584680594</v></c><c r="D30" s="234"><v>0</v></c><c r="E30" s="234"><v>0</v></c><c r="F30" s="64"><v>8579.2267584680594</v></c><c r="G30" s="234"><v>3638.9017809535762</v></c><c r="H30" s="234"><v>3803.4000806405193</v></c><c r="I30" s="234"><v>0</v></c><c r="J30" s="234"><v>383.88156276300754</v></c><c r="K30" s="234"><v>0</v></c><c r="L30" s="234"><v>0</v></c><c r="M30" s="64"><v>7826.1834243571029</v></c><c r="N30" s="234"><v>0</v></c><c r="O30" s="234"><v>0</v></c><c r="P30" s="234"><v>216.06876457372638</v></c><c r="Q30" s="234"><v>0</v></c><c r="R30" s="234"><v>0</v></c><c r="S30" s="234"><v>3907.6207964192195</v></c><c r="T30" s="64"><v>4123.6895609929461</v></c><c r="U30" s="64"><v>20529.099743818108</v></c></row><row r="31" spans="1:21" s="21" customFormat="1" ht="15.75"><c r="A31" s="22"/><c r="B31" s="183" t="str"><f>Translation!A74</f><v>Manufacturing</v></c><c r="C31" s="154"><v>4884.5259955240235</v></c><c r="D31" s="154"><v>0</v></c><c r="E31" s="154"><v>0</v></c><c r="F31" s="64"><v>4884.5259955240235</v></c><c r="G31" s="154"><v>2729.1763357151822</v></c><c r="H31" s="154"><v>2852.5500604803897</v></c><c r="I31" s="154"><v>0</v></c><c r="J31" s="154"><v>383.88156276300754</v></c><c r="K31" s="154"><v>0</v></c><c r="L31" s="154"><v>0</v></c><c r="M31" s="64"><v>5965.6079589585797</v></c><c r="N31" s="154"><v>0</v></c><c r="O31" s="154"><v>0</v></c><c r="P31" s="154"><v>216.06876457372638</v></c><c r="Q31" s="154"><v>0</v></c><c r="R31" s="154"><v>0</v></c><c r="S31" s="154"><v>3907.6207964192195</v></c><c r="T31" s="64"><v>4123.6895609929461</v></c><c r="U31" s="64"><v>14973.823515475549</v></c></row><row r="32" spans="1:21" s="21" customFormat="1" ht="30"><c r="A32" s="22"/><c r="B32" s="183" t="str"><f>Translation!A75</f><v>Water supply, sewerage, waste management and remediation activities</v></c><c r="C32" s="154"><v>2066.5254311026947</v></c><c r="D32" s="154"><v>0</v></c><c r="E32" s="154"><v>0</v></c><c r="F32" s="64"><v>2066.5254311026947</v></c><c r="G32" s="154"><v>0</v></c><c r="H32" s="154"><v>0</v></c><c r="I32" s="154"><v>0</v></c><c r="J32" s="154"><v>0</v></c><c r="K32" s="154"><v>0</v></c><c r="L32" s="154"><v>0</v></c><c r="M32" s="64"><v>0</v></c><c r="N32" s="154"><v>0</v></c><c r="O32" s="154"><v>0</v></c><c r="P32" s="154"><v>0</v></c><c r="Q32" s="154"><v>0</v></c><c r="R32" s="154"><v>0</v></c><c r="S32" s="154"><v>0</v></c><c r="T32" s="64"><v>0</v></c><c r="U32" s="64"><v>2066.5254311026947</v></c></row><row r="33" spans="1:21" s="21" customFormat="1" ht="15.75"><c r="A33" s="22"/><c r="B33" s="183" t="str"><f>Translation!A76</f><v>Construction</v></c><c r="C33" s="154"><v>1628.1753318413407</v></c><c r="D33" s="154"><v>0</v></c><c r="E33" s="154"><v>0</v></c><c r="F33" s="64"><v>1628.1753318413407</v></c><c r="G33" s="154"><v>909.72544523839383</v></c><c r="H33" s="154"><v>950.85002016012982</v></c><c r="I33" s="154"><v>0</v></c><c r="J33" s="154"><v>0</v></c><c r="K33" s="154"><v>0</v></c><c r="L33" s="154"><v>0</v></c><c r="M33" s="64"><v>1860.5754653985236</v></c><c r="N33" s="154"><v>0</v></c><c r="O33" s="154"><v>0</v></c><c r="P33" s="154"><v>0</v></c><c r="Q33" s="154"><v>0</v></c><c r="R33" s="154"><v>0</v></c><c r="S33" s="154"><v>0</v></c><c r="T33" s="64"><v>0</v></c><c r="U33" s="64"><v>3488.7507972398644</v></c></row><row r="34" spans="1:21" s="21" customFormat="1" ht="15.75"><c r="A34" s="22"/><c r="B34" s="61" t="str"><f>Translation!A77</f><v>TERTIARY SECTOR</v></c><c r="C34" s="234"><v>68358.47995552457</v></c><c r="D34" s="234"><v>0</v></c><c r="E34" s="234"><v>0</v></c><c r="F34" s="64"><v>68358.47995552457</v></c><c r="G34" s="234"><v>0</v></c><c r="H34" s="234"><v>2771.7501647521676</v></c><c r="I34" s="234"><v>0</v></c><c r="J34" s="234"><v>171.5168623535146</v></c><c r="K34" s="234"><v>0</v></c><c r="L34" s="234"><v>0</v></c><c r="M34" s="64"><v>2943.2670271056822</v></c><c r="N34" s="234"><v>0</v></c><c r="O34" s="234"><v>0</v></c><c r="P34" s="234"><v>3448.7217095377046</v></c><c r="Q34" s="234"><v>0</v></c><c r="R34" s="234"><v>0</v></c><c r="S34" s="234"><v>126.54396957474211</v></c><c r="T34" s="64"><v>3575.2656791124468</v></c><c r="U34" s="64"><v>74877.012661742701</v></c></row><row r="35" spans="1:21" s="21" customFormat="1" ht="30"><c r="A35" s="22"/><c r="B35" s="183" t="str"><f>Translation!A78</f><v xml:space="preserve">Wholesale and retail trade; repair of motor vehicles and motorcycles </v></c><c r="C35" s="154"><v>22280.994837292248</v></c><c r="D35" s="154"><v>0</v></c><c r="E35" s="154"><v>0</v></c><c r="F35" s="64"><v>22280.994837292248</v></c><c r="G35" s="154"><v>0</v></c><c r="H35" s="154"><v>495.21251031606096</v></c><c r="I35" s="154"><v>0</v></c><c r="J35" s="154"><v>0</v></c><c r="K35" s="154"><v>0</v></c><c r="L35" s="154"><v>0</v></c><c r="M35" s="64"><v>495.21251031606096</v></c><c r="N35" s="154"><v>0</v></c><c r="O35" s="154"><v>0</v></c><c r="P35" s="154"><v>178.19616922312719</v></c><c r="Q35" s="154"><v>0</v></c><c r="R35" s="154"><v>0</v></c><c r="S35" s="154"><v>0</v></c><c r="T35" s="64"><v>178.19616922312719</v></c><c r="U35" s="64"><v>22954.403516831437</v></c></row><row r="36" spans="1:21" s="21" customFormat="1" ht="15.75"><c r="A36" s="22"/><c r="B36" s="183" t="str"><f>Translation!A79</f><v>Accommodation and food service activities</v></c><c r="C36" s="154"><v>25035.596467230662</v></c><c r="D36" s="154"><v>0</v></c><c r="E36" s="154"><v>0</v></c><c r="F36" s="64"><v>25035.596467230662</v></c><c r="G36" s="154"><v>0</v></c><c r="H36" s="154"><v>2215.1281955908389</v></c><c r="I36" s="154"><v>0</v></c><c r="J36" s="154"><v>171.5168623535146</v></c><c r="K36" s="154"><v>0</v></c><c r="L36" s="154"><v>0</v></c><c r="M36" s="64"><v>2386.6450579443535</v></c><c r="N36" s="154"><v>0</v></c><c r="O36" s="154"><v>0</v></c><c r="P36" s="154"><v>2989.0550273271274</v></c><c r="Q36" s="154"><v>0</v></c><c r="R36" s="154"><v>0</v></c><c r="S36" s="154"><v>126.54396957474211</v></c><c r="T36" s="64"><v>3115.5989969018697</v></c><c r="U36" s="64"><v>30537.840522076884</v></c></row><row r="37" spans="1:21" s="21" customFormat="1" ht="15.75"><c r="A37" s="22"/><c r="B37" s="183" t="str"><f>Translation!A80</f><v>General public administration and social security</v></c><c r="C37" s="154"><v>2119.4154279219883</v></c><c r="D37" s="154"><v>0</v></c><c r="E37" s="154"><v>0</v></c><c r="F37" s="64"><v>2119.4154279219883</v></c><c r="G37" s="154"><v>0</v></c><c r="H37" s="154"><v>197.26403504731081</v></c><c r="I37" s="154"><v>0</v></c><c r="J37" s="154"><v>0</v></c><c r="K37" s="154"><v>0</v></c><c r="L37" s="154"><v>0</v></c><c r="M37" s="64"><v>197.26403504731081</v></c><c r="N37" s="154"><v>0</v></c><c r="O37" s="154"><v>0</v></c><c r="P37" s="154"><v>0</v></c><c r="Q37" s="154"><v>0</v></c><c r="R37" s="154"><v>0</v></c><c r="S37" s="154"><v>0</v></c><c r="T37" s="64"><v>0</v></c><c r="U37" s="64"><v>2316.679462969299</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1084.0355057378738</v></c><c r="D39" s="154"><v>0</v></c><c r="E39" s="154"><v>0</v></c><c r="F39" s="64"><v>1084.0355057378738</v></c><c r="G39" s="154"><v>0</v></c><c r="H39" s="154"><v>785.06896076316275</v></c><c r="I39" s="154"><v>0</v></c><c r="J39" s="154"><v>0</v></c><c r="K39" s="154"><v>0</v></c><c r="L39" s="154"><v>0</v></c><c r="M39" s="64"><v>785.06896076316275</v></c><c r="N39" s="154"><v>0</v></c><c r="O39" s="154"><v>0</v></c><c r="P39" s="154"><v>0</v></c><c r="Q39" s="154"><v>0</v></c><c r="R39" s="154"><v>0</v></c><c r="S39" s="154"><v>0</v></c><c r="T39" s="64"><v>0</v></c><c r="U39" s="64"><v>1869.1044665010365</v></c></row><row r="40" spans="1:21" s="21" customFormat="1" ht="15.75"><c r="A40" s="22"/><c r="B40" s="183" t="str"><f>Translation!A83</f><v>Human health and social work activities</v></c><c r="C40" s="154"><v>156.83845128879182</v></c><c r="D40" s="154"><v>0</v></c><c r="E40" s="154"><v>0</v></c><c r="F40" s="64"><v>156.83845128879182</v></c><c r="G40" s="154"><v>0</v></c><c r="H40" s="154"><v>-85.842824088500379</v></c><c r="I40" s="154"><v>0</v></c><c r="J40" s="154"><v>0</v></c><c r="K40" s="154"><v>0</v></c><c r="L40" s="154"><v>0</v></c><c r="M40" s="64"><v>-85.842824088500379</v></c><c r="N40" s="154"><v>0</v></c><c r="O40" s="154"><v>0</v></c><c r="P40" s="154"><v>157.97162350655722</v></c><c r="Q40" s="154"><v>0</v></c><c r="R40" s="154"><v>0</v></c><c r="S40" s="154"><v>0</v></c><c r="T40" s="64"><v>157.97162350655722</v></c><c r="U40" s="64"><v>228.96725070684866</v></c></row><row r="41" spans="1:21" s="21" customFormat="1" ht="15.75"><c r="A41" s="22"/><c r="B41" s="183" t="str"><f>Translation!A84</f><v>Other services</v></c><c r="C41" s="154"><v>16116.593800655341</v></c><c r="D41" s="154"><v>0</v></c><c r="E41" s="154"><v>0</v></c><c r="F41" s="64"><v>16116.593800655341</v></c><c r="G41" s="154"><v>0</v></c><c r="H41" s="154"><v>-835.08071287670555</v></c><c r="I41" s="154"><v>0</v></c><c r="J41" s="154"><v>0</v></c><c r="K41" s="154"><v>0</v></c><c r="L41" s="154"><v>0</v></c><c r="M41" s="64"><v>-835.08071287670555</v></c><c r="N41" s="154"><v>0</v></c><c r="O41" s="154"><v>0</v></c><c r="P41" s="154"><v>123.49888948089315</v></c><c r="Q41" s="154"><v>0</v></c><c r="R41" s="154"><v>0</v></c><c r="S41" s="154"><v>0</v></c><c r="T41" s="64"><v>123.49888948089315</v></c><c r="U41" s="64"><v>15405.01197725953</v></c></row><row r="42" spans="1:21" s="21" customFormat="1" ht="15.75"><c r="A42" s="22"/><c r="B42" s="183" t="str"><f>Translation!A85</f><v>Public lighting</v></c><c r="C42" s="154"><v>1565.0054653976485</v></c><c r="D42" s="154"><v>0</v></c><c r="E42" s="154"><v>0</v></c><c r="F42" s="64"><v>1565.0054653976485</v></c><c r="G42" s="154"><v>0</v></c><c r="H42" s="154"><v>0</v></c><c r="I42" s="154"><v>0</v></c><c r="J42" s="154"><v>0</v></c><c r="K42" s="154"><v>0</v></c><c r="L42" s="154"><v>0</v></c><c r="M42" s="64"><v>0</v></c><c r="N42" s="154"><v>0</v></c><c r="O42" s="154"><v>0</v></c><c r="P42" s="154"><v>0</v></c><c r="Q42" s="154"><v>0</v></c><c r="R42" s="154"><v>0</v></c><c r="S42" s="154"><v>0</v></c><c r="T42" s="64"><v>0</v></c><c r="U42" s="64"><v>1565.0054653976485</v></c></row><row r="43" spans="1:21" s="21" customFormat="1" ht="15.75"><c r="A43" s="22"/><c r="B43" s="61" t="str"><f>Translation!A86</f><v>TRANSPORTS</v></c><c r="C43" s="234"><v>2939.689186058049</v></c><c r="D43" s="234"><v>0</v></c><c r="E43" s="234"><v>0</v></c><c r="F43" s="64"><v>2939.689186058049</v></c><c r="G43" s="234"><v>0</v></c><c r="H43" s="234"><v>8246.9140384272396</v></c><c r="I43" s="234"><v>10226.912065626639</v></c><c r="J43" s="234"><v>0</v></c><c r="K43" s="234"><v>0</v></c><c r="L43" s="234"><v>0</v></c><c r="M43" s="64"><v>18473.826104053878</v></c><c r="N43" s="234"><v>0</v></c><c r="O43" s="234"><v>0</v></c><c r="P43" s="234"><v>0</v></c><c r="Q43" s="234"><v>0</v></c><c r="R43" s="234"><v>0</v></c><c r="S43" s="234"><v>0</v></c><c r="T43" s="64"><v>0</v></c><c r="U43" s="64"><v>21413.515290111929</v></c></row><row r="44" spans="1:21" s="21" customFormat="1" ht="30"><c r="A44" s="22"/><c r="B44" s="183" t="str"><f>Translation!A87</f><v>Passenger transport by road (public transport, taxi, tourism, transfers, etc.)</v></c><c r="C44" s="154"><v>71.492851820425514</v></c><c r="D44" s="154"><v>0</v></c><c r="E44" s="154"><v>0</v></c><c r="F44" s="64"><v>71.492851820425514</v></c><c r="G44" s="154"><v>0</v></c><c r="H44" s="154"><v>415.7729924809488</v></c><c r="I44" s="154"><v>95.869986130315894</v></c><c r="J44" s="154"><v>0</v></c><c r="K44" s="154"><v>0</v></c><c r="L44" s="154"><v>0</v></c><c r="M44" s="64"><v>511.64297861126471</v></c><c r="N44" s="154"><v>0</v></c><c r="O44" s="154"><v>0</v></c><c r="P44" s="154"><v>0</v></c><c r="Q44" s="154"><v>0</v></c><c r="R44" s="154"><v>0</v></c><c r="S44" s="154"><v>0</v></c><c r="T44" s="64"><v>0</v></c><c r="U44" s="64"><v>583.13583043169024</v></c></row><row r="45" spans="1:21" s="21" customFormat="1" ht="15.75"><c r="A45" s="22"/><c r="B45" s="183" t="str"><f>Translation!A88</f><v>Freight transport by road and removal services</v></c><c r="C45" s="154"><v>1137.2662143360417</v></c><c r="D45" s="154"><v>0</v></c><c r="E45" s="154"><v>0</v></c><c r="F45" s="64"><v>1137.2662143360417</v></c><c r="G45" s="154"><v>0</v></c><c r="H45" s="154"><v>6265.6855881846714</v></c><c r="I45" s="154"><v>1444.7575992173383</v></c><c r="J45" s="154"><v>0</v></c><c r="K45" s="154"><v>0</v></c><c r="L45" s="154"><v>0</v></c><c r="M45" s="64"><v>7710.4431874020102</v></c><c r="N45" s="154"><v>0</v></c><c r="O45" s="154"><v>0</v></c><c r="P45" s="154"><v>0</v></c><c r="Q45" s="154"><v>0</v></c><c r="R45" s="154"><v>0</v></c><c r="S45" s="154"><v>0</v></c><c r="T45" s="64"><v>0</v></c><c r="U45" s="64"><v>8847.7094017380514</v></c></row><row r="46" spans="1:21" s="21" customFormat="1" ht="15.75"><c r="A46" s="22"/><c r="B46" s="183" t="str"><f>Translation!A89</f><v>Other fleet for public and private services</v></c><c r="C46" s="154"><v>16.293973258468874</v></c><c r="D46" s="154"><v>0</v></c><c r="E46" s="154"><v>0</v></c><c r="F46" s="64"><v>16.293973258468874</v></c><c r="G46" s="154"><v>0</v></c><c r="H46" s="154"><v>15.520650769464826</v></c><c r="I46" s="154"><v>83.766855974267429</v></c><c r="J46" s="154"><v>0</v></c><c r="K46" s="154"><v>0</v></c><c r="L46" s="154"><v>0</v></c><c r="M46" s="64"><v>99.287506743732251</v></c><c r="N46" s="154"><v>0</v></c><c r="O46" s="154"><v>0</v></c><c r="P46" s="154"><v>0</v></c><c r="Q46" s="154"><v>0</v></c><c r="R46" s="154"><v>0</v></c><c r="S46" s="154"><v>0</v></c><c r="T46" s="64"><v>0</v></c><c r="U46" s="64"><v>115.58148000220112</v></c></row><row r="47" spans="1:21" s="21" customFormat="1" ht="15.75"><c r="A47" s="22"/><c r="B47" s="182" t="str"><f>Translation!A90</f><v>Private transports</v></c><c r="C47" s="154"><v>1714.6361466431129</v></c><c r="D47" s="154"><v>0</v></c><c r="E47" s="154"><v>0</v></c><c r="F47" s="64"><v>1714.6361466431129</v></c><c r="G47" s="154"><v>0</v></c><c r="H47" s="154"><v>1549.9348069921552</v></c><c r="I47" s="154"><v>8602.5176243047172</v></c><c r="J47" s="154"><v>0</v></c><c r="K47" s="154"><v>0</v></c><c r="L47" s="154"><v>0</v></c><c r="M47" s="64"><v>10152.452431296872</v></c><c r="N47" s="154"><v>0</v></c><c r="O47" s="154"><v>0</v></c><c r="P47" s="154"><v>0</v></c><c r="Q47" s="154"><v>0</v></c><c r="R47" s="154"><v>0</v></c><c r="S47" s="154"><v>0</v></c><c r="T47" s="64"><v>0</v></c><c r="U47" s="64"><v>11867.088577939985</v></c></row><row r="48" spans="1:21" s="21" customFormat="1" ht="15.75"><c r="A48" s="22"/><c r="B48" s="73" t="str"><f>Translation!A118</f><v>TOTAL FOR INTERNAL MARKET</v></c><c r="C48" s="65"><v>124111.51969093851</v></c><c r="D48" s="65"><v>0</v></c><c r="E48" s="65"><v>0</v></c><c r="F48" s="64"><v>124111.51969093851</v></c><c r="G48" s="65"><v>3638.9017809535762</v></c><c r="H48" s="65"><v>32733.859218820624</v></c><c r="I48" s="65"><v>10226.912065626639</v></c><c r="J48" s="65"><v>4987.9835982439008</v></c><c r="K48" s="65"><v>0</v></c><c r="L48" s="65"><v>0</v></c><c r="M48" s="64"><v>51587.656663644739</v></c><c r="N48" s="65"><v>0</v></c><c r="O48" s="65"><v>0</v></c><c r="P48" s="65"><v>14481.224269849779</v></c><c r="Q48" s="65"><v>0</v></c><c r="R48" s="65"><v>0</v></c><c r="S48" s="65"><v>14532.476512085708</v></c><c r="T48" s="64"><v>29013.700781935488</v></c><c r="U48" s="64"><v>204712.87713651871</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6913.9733165178504</v></c><c r="D59" s="235"><v>68371.513907787652</v></c><c r="E59" s="235"/><c r="F59" s="235"/><c r="G59" s="235"><v>0</v></c><c r="H59" s="235"><v>0</v></c><c r="I59" s="59"><v>75285.4872243055</v></c><c r="J59" s="235"><v>0</v></c><c r="K59" s="235"><v>45877.345787088794</v></c><c r="L59" s="235"><v>8120</v></c><c r="M59" s="235"><v>0</v></c><c r="N59" s="235"><v>0</v></c><c r="O59" s="235"><v>0</v></c><c r="P59" s="235"><v>0</v></c><c r="Q59" s="235"/><c r="R59" s="59"><v>53997.345787088794</v></c><c r="S59" s="59"><v>129282.83301139429</v></c><c r="T59" s="235"><v>0</v></c><c r="U59" s="235"/><c r="V59" s="59"><v>0</v></c><c r="W59" s="235"><v>0</v></c><c r="X59" s="235"><v>0</v></c><c r="Y59" s="235"><v>0</v></c><c r="Z59" s="235"><v>0</v></c><c r="AA59" s="186"><v>0</v></c><c r="AB59" s="59"><v>0</v></c><c r="AC59" s="64"><v>129282.83301139429</v></c><c r="AD59" s="187"><v>5171.3133204557816</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6913.9733165178504</v></c><c r="D62" s="53"><f t="shared" si="0"/><v>68371.513907787652</v></c><c r="E62" s="53"><f t="shared" si="0"/><v>0</v></c><c r="F62" s="53"><f t="shared" si="0"/><v>0</v></c><c r="G62" s="53"><f t="shared" si="0"/><v>0</v></c><c r="H62" s="53"><f t="shared" si="0"/><v>0</v></c><c r="I62" s="53"><f t="shared" si="0"/><v>75285.4872243055</v></c><c r="J62" s="53"><f t="shared" si="0"/><v>0</v></c><c r="K62" s="53"><f t="shared" si="0"/><v>45877.345787088794</v></c><c r="L62" s="53"><f t="shared" si="0"/><v>8120</v></c><c r="M62" s="53"><f t="shared" si="0"/><v>0</v></c><c r="N62" s="53"><f t="shared" si="0"/><v>0</v></c><c r="O62" s="53"><f t="shared" si="0"/><v>0</v></c><c r="P62" s="53"><f t="shared" si="0"/><v>0</v></c><c r="Q62" s="53"><f t="shared" si="0"/><v>0</v></c><c r="R62" s="53"><f t="shared" si="0"/><v>53997.345787088794</v></c><c r="S62" s="53"><f t="shared" si="0"/><v>129282.83301139429</v></c><c r="T62" s="53"><f t="shared" si="0"/><v>0</v></c><c r="U62" s="53"><f t="shared" si="0"/><v>0</v></c><c r="V62" s="53"><f t="shared" si="0"/><v>0</v></c><c r="W62" s="53"><f t="shared" si="0"/><v>0</v></c><c r="X62" s="53"><f t="shared" si="0"/><v>0</v></c><c r="Y62" s="53"><f t="shared" si="0"/><v>0</v></c><c r="Z62" s="53"><f t="shared" si="0"/><v>0</v></c><c r="AA62" s="53"><f t="shared" si="0"/><v>0</v></c><c r="AB62" s="53"><f t="shared" si="0"/><v>0</v></c><c r="AC62" s="53"><f t="shared" si="0"/><v>129282.83301139429</v></c><c r="AD62" s="53"><f t="shared" si="0"/><v>5171.3133204557816</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20335.215636817207</v></c><c r="D69" s="235"><v>227905.04635929217</v></c><c r="E69" s="235"/><c r="F69" s="235"/><c r="G69" s="235"><v>0</v></c><c r="H69" s="235"><v>0</v></c><c r="I69" s="59"><v>248240.26199610939</v></c><c r="J69" s="185"><v>0</v></c><c r="K69" s="185"><v>45877.345787088794</v></c><c r="L69" s="185"><v>8120</v></c><c r="M69" s="185"><v>0</v></c><c r="N69" s="185"><v>0</v></c><c r="O69" s="235"><v>0</v></c><c r="P69" s="185"><v>0</v></c><c r="Q69" s="185"/><c r="R69" s="59"><v>53997.345787088794</v></c><c r="S69" s="59"><v>302237.60778319818</v></c><c r="T69" s="71"><v>172954.77477180387</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20335.215636817207</v></c><c r="D72" s="53"><f t="shared" si="1"/><v>227905.04635929217</v></c><c r="E72" s="53"><f t="shared" si="1"/><v>0</v></c><c r="F72" s="53"><f t="shared" si="1"/><v>0</v></c><c r="G72" s="53"><f t="shared" si="1"/><v>0</v></c><c r="H72" s="53"><f t="shared" si="1"/><v>0</v></c><c r="I72" s="53"><f t="shared" si="1"/><v>248240.26199610939</v></c><c r="J72" s="53"><f t="shared" si="1"/><v>0</v></c><c r="K72" s="53"><f t="shared" si="1"/><v>45877.345787088794</v></c><c r="L72" s="53"><f t="shared" si="1"/><v>8120</v></c><c r="M72" s="53"><f t="shared" si="1"/><v>0</v></c><c r="N72" s="53"><f t="shared" si="1"/><v>0</v></c><c r="O72" s="53"><f t="shared" si="1"/><v>0</v></c><c r="P72" s="53"><f t="shared" si="1"/><v>0</v></c><c r="Q72" s="53"><f t="shared" si="1"/><v>0</v></c><c r="R72" s="53"><f t="shared" si="1"/><v>53997.345787088794</v></c><c r="S72" s="53"><f t="shared" si="1"/><v>302237.60778319818</v></c><c r="T72" s="71"><f>S72-AC62+AB62</f><v>172954.77477180387</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23974.117417770784</v></c><c r="D79" s="186"><f t="shared" si="2"/><v>260638.90557811281</v></c><c r="E79" s="186"><f t="shared" si="2"/><v>10226.912065626639</v></c><c r="F79" s="186"><f t="shared" si="2"/><v>4987.9835982439008</v></c><c r="G79" s="186"><f t="shared" si="2"/><v>0</v></c><c r="H79" s="186"><f t="shared" si="2"/><v>0</v></c><c r="I79" s="53"><f>SUM(C79:H79)</f><v>299827.91865975416</v></c><c r="J79" s="186"><f t="shared" ref="J79:O79" si="3">N48+J72</f><v>0</v></c><c r="K79" s="186"><f t="shared" si="3"/><v>45877.345787088794</v></c><c r="L79" s="186"><f t="shared" si="3"/><v>22601.224269849779</v></c><c r="M79" s="186"><f t="shared" si="3"/><v>0</v></c><c r="N79" s="186"><f t="shared" si="3"/><v>0</v></c><c r="O79" s="186"><f t="shared" si="3"/><v>14532.476512085708</v></c><c r="P79" s="186"><f>P72</f><v>0</v></c><c r="Q79" s="186"><f>Q72</f><v>0</v></c><c r="R79" s="53"><f>SUM(J79:Q79)</f><v>83011.046569024271</v></c><c r="S79" s="186"><f>Y62</f><v>0</v></c><c r="T79" s="186"><f>Z62</f><v>0</v></c><c r="U79" s="186"><f>$C$49+$C$50+$C$51</f><v>0</v></c><c r="V79" s="53"><f>S79-T79-U79</f><v>0</v></c><c r="W79" s="186"><f>$D$49+$D$50+$D$51</f><v>0</v></c><c r="X79" s="186"><f>$E$49+$E$50+$E$51</f><v>0</v></c><c r="Y79" s="53"><f>I79+R79+V79-W79-X79</f><v>382838.96522877843</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0.30327669902912618</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0.42775230375741913</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22695.226643314279</v></c><c r="D95" s="64"><f>SUM(D96:D104)</f><v>0</v></c><c r="E95" s="64"><f>SUM(E96:E104)</f><v>0</v></c><c r="F95" s="64"><f t="shared" ref="F95:F126" si="8">SUM(C95:E95)</f><v>22695.226643314279</v></c><c r="G95" s="64"><f t="shared" ref="G95:L95" si="9">SUM(G96:G104)</f><v>0</v></c><c r="H95" s="64"><f t="shared" si="9"/><v>4690.9695637283739</v></c><c r="I95" s="64"><f t="shared" si="9"/><v>0</v></c><c r="J95" s="64"><f t="shared" si="9"/><v>1063.8204415505706</v></c><c r="K95" s="64"><f t="shared" si="9"/><v>0</v></c><c r="L95" s="64"><f t="shared" si="9"/><v>0</v></c><c r="M95" s="64"><f t="shared" ref="M95:M126" si="10">SUM(G95:L95)</f><v>5754.7900052789446</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28450.016648593224</v></c></row><row r="96" spans="1:32" s="21" customFormat="1" ht="15.75"><c r="A96" s="22"/><c r="B96" s="182" t="str"><f>Translation!A61</f><v>Hot water</v></c><c r="C96" s="185"><f t="shared" ref="C96:C104" si="14">IF(AND(C$48&gt;0,($S$133+$V$143)&gt;0), ($S$133+$V$143)/C$48,0)*C18</f><v>2516.6520331043234</v></c><c r="D96" s="185"><f t="shared" ref="D96:D104" si="15">IF(AND(D$48&gt;0,$S$134&gt;0), ($S$134)/D$48,0)*D18</f><v>0</v></c><c r="E96" s="185"><f t="shared" ref="E96:E104" si="16">IF(AND(E$48&gt;0,$S$135&gt;0), ($S$135)/E$48,0)*E18</f><v>0</v></c><c r="F96" s="64"><f t="shared" si="8"/><v>2516.6520331043234</v></c><c r="G96" s="185"><f>'CO2 factors'!C$7*G18</f><v>0</v></c><c r="H96" s="185"><f>'CO2 factors'!D$7*H18</f><v>903.82236095900646</v></c><c r="I96" s="185"><f>'CO2 factors'!E$7*I18</f><v>0</v></c><c r="J96" s="185"><f>'CO2 factors'!F$7*J18</f><v>0</v></c><c r="K96" s="185"><f>'CO2 factors'!G$7*K18</f><v>0</v></c><c r="L96" s="185"><f>'CO2 factors'!H$7*L18</f><v>0</v></c><c r="M96" s="64"><f t="shared" si="10"/><v>903.82236095900646</v></c><c r="N96" s="185"><f>'CO2 factors'!J$7*N18</f><v>0</v></c><c r="O96" s="185"><f>'CO2 factors'!K$7*O18</f><v>0</v></c><c r="P96" s="185"><f>'CO2 factors'!L$7*P18</f><v>0</v></c><c r="Q96" s="185"><f>'CO2 factors'!M$7*Q18</f><v>0</v></c><c r="R96" s="185"><f>'CO2 factors'!N$7*R18</f><v>0</v></c><c r="S96" s="185"><f>'CO2 factors'!O$7*S18</f><v>0</v></c><c r="T96" s="64"><f t="shared" si="12"/><v>0</v></c><c r="U96" s="64"><f t="shared" si="13"/><v>3420.4743940633298</v></c></row><row r="97" spans="1:21" s="21" customFormat="1" ht="15.75"><c r="A97" s="22"/><c r="B97" s="182" t="str"><f>Translation!A62</f><v>Heating and cooling</v></c><c r="C97" s="185"><f t="shared" si="14"/><v>11671.759856699218</v></c><c r="D97" s="185"><f t="shared" si="15"/><v>0</v></c><c r="E97" s="185"><f t="shared" si="16"/><v>0</v></c><c r="F97" s="64"><f t="shared" si="8"/><v>11671.759856699218</v></c><c r="G97" s="185"><f>'CO2 factors'!C$7*G19</f><v>0</v></c><c r="H97" s="185"><f>'CO2 factors'!D$7*H19</f><v>3787.1472027693671</v></c><c r="I97" s="185"><f>'CO2 factors'!E$7*I19</f><v>0</v></c><c r="J97" s="185"><f>'CO2 factors'!F$7*J19</f><v>604.10801848920187</v></c><c r="K97" s="185"><f>'CO2 factors'!G$7*K19</f><v>0</v></c><c r="L97" s="185"><f>'CO2 factors'!H$7*L19</f><v>0</v></c><c r="M97" s="64"><f t="shared" si="10"/><v>4391.2552212585688</v></c><c r="N97" s="185"><f>'CO2 factors'!J$7*N19</f><v>0</v></c><c r="O97" s="185"><f>'CO2 factors'!K$7*O19</f><v>0</v></c><c r="P97" s="185"><f>'CO2 factors'!L$7*P19</f><v>0</v></c><c r="Q97" s="185"><f>'CO2 factors'!M$7*Q19</f><v>0</v></c><c r="R97" s="185"><f>'CO2 factors'!N$7*R19</f><v>0</v></c><c r="S97" s="185"><f>'CO2 factors'!O$7*S19</f><v>0</v></c><c r="T97" s="64"><f t="shared" si="12"/><v>0</v></c><c r="U97" s="64"><f t="shared" si="13"/><v>16063.015077957787</v></c></row><row r="98" spans="1:21" s="21" customFormat="1" ht="15.75"><c r="A98" s="22"/><c r="B98" s="182" t="str"><f>Translation!A63</f><v>Lighting</v></c><c r="C98" s="185"><f t="shared" si="14"/><v>2142.1749832363612</v></c><c r="D98" s="185"><f t="shared" si="15"/><v>0</v></c><c r="E98" s="185"><f t="shared" si="16"/><v>0</v></c><c r="F98" s="64"><f t="shared" si="8"/><v>2142.1749832363612</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2142.1749832363612</v></c></row><row r="99" spans="1:21" s="21" customFormat="1" ht="15.75"><c r="A99" s="22"/><c r="B99" s="182" t="str"><f>Translation!A64</f><v>Cooking</v></c><c r="C99" s="185"><f t="shared" si="14"/><v>1711.1620341163641</v></c><c r="D99" s="185"><f t="shared" si="15"/><v>0</v></c><c r="E99" s="185"><f t="shared" si="16"/><v>0</v></c><c r="F99" s="64"><f t="shared" si="8"/><v>1711.1620341163641</v></c><c r="G99" s="185"><f>'CO2 factors'!C$7*G21</f><v>0</v></c><c r="H99" s="185"><f>'CO2 factors'!D$7*H21</f><v>0</v></c><c r="I99" s="185"><f>'CO2 factors'!E$7*I21</f><v>0</v></c><c r="J99" s="185"><f>'CO2 factors'!F$7*J21</f><v>459.7124230613689</v></c><c r="K99" s="185"><f>'CO2 factors'!G$7*K21</f><v>0</v></c><c r="L99" s="185"><f>'CO2 factors'!H$7*L21</f><v>0</v></c><c r="M99" s="64"><f t="shared" si="10"/><v>459.7124230613689</v></c><c r="N99" s="185"><f>'CO2 factors'!J$7*N21</f><v>0</v></c><c r="O99" s="185"><f>'CO2 factors'!K$7*O21</f><v>0</v></c><c r="P99" s="185"><f>'CO2 factors'!L$7*P21</f><v>0</v></c><c r="Q99" s="185"><f>'CO2 factors'!M$7*Q21</f><v>0</v></c><c r="R99" s="185"><f>'CO2 factors'!N$7*R21</f><v>0</v></c><c r="S99" s="185"><f>'CO2 factors'!O$7*S21</f><v>0</v></c><c r="T99" s="64"><f t="shared" si="12"/><v>0</v></c><c r="U99" s="64"><f t="shared" si="13"/><v>2170.8744571777329</v></c></row><row r="100" spans="1:21" s="21" customFormat="1" ht="15.75"><c r="A100" s="22"/><c r="B100" s="182" t="str"><f>Translation!A65</f><v>Refrigerator and freezers</v></c><c r="C100" s="185"><f t="shared" si="14"/><v>2401.630925075598</v></c><c r="D100" s="185"><f t="shared" si="15"/><v>0</v></c><c r="E100" s="185"><f t="shared" si="16"/><v>0</v></c><c r="F100" s="64"><f t="shared" si="8"/><v>2401.630925075598</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2401.630925075598</v></c></row><row r="101" spans="1:21" s="21" customFormat="1" ht="15.75"><c r="A101" s="22"/><c r="B101" s="182" t="str"><f>Translation!A66</f><v>Laundry machines and dryers</v></c><c r="C101" s="185"><f t="shared" si="14"/><v>146.16667615160475</v></c><c r="D101" s="185"><f t="shared" si="15"/><v>0</v></c><c r="E101" s="185"><f t="shared" si="16"/><v>0</v></c><c r="F101" s="64"><f t="shared" si="8"/><v>146.16667615160475</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146.16667615160475</v></c></row><row r="102" spans="1:21" s="21" customFormat="1" ht="15.75"><c r="A102" s="22"/><c r="B102" s="182" t="str"><f>Translation!A67</f><v>Dish washing</v></c><c r="C102" s="185"><f t="shared" si="14"/><v>204.63334661224653</v></c><c r="D102" s="185"><f t="shared" si="15"/><v>0</v></c><c r="E102" s="185"><f t="shared" si="16"/><v>0</v></c><c r="F102" s="64"><f t="shared" si="8"/><v>204.63334661224653</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204.63334661224653</v></c></row><row r="103" spans="1:21" s="21" customFormat="1" ht="15.75"><c r="A103" s="22"/><c r="B103" s="182" t="str"><f>Translation!A68</f><v>Tv sets</v></c><c r="C103" s="185"><f t="shared" si="14"/><v>190.12911490181821</v></c><c r="D103" s="185"><f t="shared" si="15"/><v>0</v></c><c r="E103" s="185"><f t="shared" si="16"/><v>0</v></c><c r="F103" s="64"><f t="shared" si="8"/><v>190.12911490181821</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190.12911490181821</v></c></row><row r="104" spans="1:21" s="21" customFormat="1" ht="15.75"><c r="A104" s="22"/><c r="B104" s="182" t="str"><f>Translation!A69</f><v>Other electric appliances</v></c><c r="C104" s="185"><f t="shared" si="14"/><v>1710.9176734167454</v></c><c r="D104" s="185"><f t="shared" si="15"/><v>0</v></c><c r="E104" s="185"><f t="shared" si="16"/><v>0</v></c><c r="F104" s="64"><f t="shared" si="8"/><v>1710.9176734167454</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1710.9176734167454</v></c></row><row r="105" spans="1:21" s="21" customFormat="1" ht="15.75"><c r="A105" s="22"/><c r="B105" s="66" t="str"><f>Translation!A70</f><v>PRIMARY SECTOR</v></c><c r="C105" s="64"><f>SUM(C106:C107)</f><v>1014.4055534000005</v></c><c r="D105" s="64"><f>SUM(D106:D107)</f><v>0</v></c><c r="E105" s="64"><f>SUM(E106:E107)</f><v>0</v></c><c r="F105" s="64"><f t="shared" si="8"/><v>1014.4055534000005</v></c><c r="G105" s="64"><f t="shared" ref="G105:L105" si="17">SUM(G106:G107)</f><v>0</v></c><c r="H105" s="64"><f t="shared" si="17"/><v>91.479683916812206</v></c><c r="I105" s="64"><f t="shared" si="17"/><v>0</v></c><c r="J105" s="64"><f t="shared" si="17"/><v>0</v></c><c r="K105" s="64"><f t="shared" si="17"/><v>0</v></c><c r="L105" s="64"><f t="shared" si="17"/><v>0</v></c><c r="M105" s="64"><f t="shared" si="10"/><v>91.479683916812206</v></c><c r="N105" s="64"><f t="shared" ref="N105:S105" si="18">SUM(N106:N107)</f><v>0</v></c><c r="O105" s="64"><f t="shared" si="18"/><v>0</v></c><c r="P105" s="64"><f t="shared" si="18"/><v>0</v></c><c r="Q105" s="64"><f t="shared" si="18"/><v>0</v></c><c r="R105" s="64"><f t="shared" si="18"/><v>0</v></c><c r="S105" s="64"><f t="shared" si="18"/><v>0</v></c><c r="T105" s="64"><f t="shared" si="12"/><v>0</v></c><c r="U105" s="64"><f t="shared" si="13"/><v>1105.8852373168127</v></c></row><row r="106" spans="1:21" s="21" customFormat="1" ht="15.75"><c r="A106" s="22"/><c r="B106" s="183" t="str"><f>Translation!A71</f><v>Agriculture, forestry and fishing</v></c><c r="C106" s="185"><f>IF(AND(C$48&gt;0,($S$133+$V$143)&gt;0), ($S$133+$V$143)/C$48,0)*C28</f><v>1014.4055534000005</v></c><c r="D106" s="185"><f>IF(AND(D$48&gt;0,$S$134&gt;0), ($S$134)/D$48,0)*D28</f><v>0</v></c><c r="E106" s="185"><f>IF(AND(E$48&gt;0,$S$135&gt;0), ($S$135)/E$48,0)*E28</f><v>0</v></c><c r="F106" s="64"><f t="shared" si="8"/><v>1014.4055534000005</v></c><c r="G106" s="185"><f>'CO2 factors'!C$7*G28</f><v>0</v></c><c r="H106" s="185"><f>'CO2 factors'!D$7*H28</f><v>91.479683916812206</v></c><c r="I106" s="185"><f>'CO2 factors'!E$7*I28</f><v>0</v></c><c r="J106" s="185"><f>'CO2 factors'!F$7*J28</f><v>0</v></c><c r="K106" s="185"><f>'CO2 factors'!G$7*K28</f><v>0</v></c><c r="L106" s="185"><f>'CO2 factors'!H$7*L28</f><v>0</v></c><c r="M106" s="64"><f t="shared" si="10"/><v>91.479683916812206</v></c><c r="N106" s="185"><f>'CO2 factors'!J$7*N28</f><v>0</v></c><c r="O106" s="185"><f>'CO2 factors'!K$7*O28</f><v>0</v></c><c r="P106" s="185"><f>'CO2 factors'!L$7*P28</f><v>0</v></c><c r="Q106" s="185"><f>'CO2 factors'!M$7*Q28</f><v>0</v></c><c r="R106" s="185"><f>'CO2 factors'!N$7*R28</f><v>0</v></c><c r="S106" s="185"><f>'CO2 factors'!O$7*S28</f><v>0</v></c><c r="T106" s="64"><f t="shared" si="12"/><v>0</v></c><c r="U106" s="64"><f t="shared" si="13"/><v>1105.8852373168127</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4598.4930533966917</v></c><c r="D108" s="64"><f>SUM(D109:D111)</f><v>0</v></c><c r="E108" s="64"><f>SUM(E109:E111)</f><v>0</v></c><c r="F108" s="64"><f t="shared" si="8"/><v>4598.4930533966917</v></c><c r="G108" s="64"><f t="shared" ref="G108:L108" si="19">SUM(G109:G111)</f><v>1015.2535968860477</v></c><c r="H108" s="64"><f t="shared" si="19"/><v>1015.5078215310187</v></c><c r="I108" s="64"><f t="shared" si="19"/><v>0</v></c><c r="J108" s="64"><f t="shared" si="19"/><v>92.131575063121801</v></c><c r="K108" s="64"><f t="shared" si="19"/><v>0</v></c><c r="L108" s="64"><f t="shared" si="19"/><v>0</v></c><c r="M108" s="64"><f t="shared" si="10"/><v>2122.8929934801886</v></c><c r="N108" s="64"><f t="shared" ref="N108:S108" si="20">SUM(N109:N111)</f><v>0</v></c><c r="O108" s="64"><f t="shared" si="20"/><v>0</v></c><c r="P108" s="64"><f t="shared" si="20"/><v>0</v></c><c r="Q108" s="64"><f t="shared" si="20"/><v>0</v></c><c r="R108" s="64"><f t="shared" si="20"/><v>0</v></c><c r="S108" s="64"><f t="shared" si="20"/><v>0</v></c><c r="T108" s="64"><f t="shared" si="12"/><v>0</v></c><c r="U108" s="64"><f t="shared" si="13"/><v>6721.3860468768798</v></c></row><row r="109" spans="1:21" s="21" customFormat="1" ht="15.75"><c r="A109" s="22"/><c r="B109" s="183" t="str"><f>Translation!A74</f><v>Manufacturing</v></c><c r="C109" s="185"><f>IF(AND(C$48&gt;0,($S$133+$V$143)&gt;0), ($S$133+$V$143)/C$48,0)*C31</f><v>2618.1215967257626</v></c><c r="D109" s="185"><f>IF(AND(D$48&gt;0,$S$134&gt;0), ($S$134)/D$48,0)*D31</f><v>0</v></c><c r="E109" s="185"><f>IF(AND(E$48&gt;0,$S$135&gt;0), ($S$135)/E$48,0)*E31</f><v>0</v></c><c r="F109" s="64"><f t="shared" si="8"/><v>2618.1215967257626</v></c><c r="G109" s="185"><f>'CO2 factors'!C$7*G31</f><v>761.44019766453584</v></c><c r="H109" s="185"><f>'CO2 factors'!D$7*H31</f><v>761.63086614826409</v></c><c r="I109" s="185"><f>'CO2 factors'!E$7*I31</f><v>0</v></c><c r="J109" s="185"><f>'CO2 factors'!F$7*J31</f><v>92.131575063121801</v></c><c r="K109" s="185"><f>'CO2 factors'!G$7*K31</f><v>0</v></c><c r="L109" s="185"><f>'CO2 factors'!H$7*L31</f><v>0</v></c><c r="M109" s="64"><f t="shared" si="10"/><v>1615.2026388759216</v></c><c r="N109" s="185"><f>'CO2 factors'!J$7*N31</f><v>0</v></c><c r="O109" s="185"><f>'CO2 factors'!K$7*O31</f><v>0</v></c><c r="P109" s="185"><f>'CO2 factors'!L$7*P31</f><v>0</v></c><c r="Q109" s="185"><f>'CO2 factors'!M$7*Q31</f><v>0</v></c><c r="R109" s="185"><f>'CO2 factors'!N$7*R31</f><v>0</v></c><c r="S109" s="185"><f>'CO2 factors'!O$7*S31</f><v>0</v></c><c r="T109" s="64"><f t="shared" si="12"/><v>0</v></c><c r="U109" s="64"><f t="shared" si="13"/><v>4233.3242356016844</v></c></row><row r="110" spans="1:21" s="21" customFormat="1" ht="30"><c r="A110" s="22"/><c r="B110" s="183" t="str"><f>Translation!A75</f><v>Water supply, sewerage, waste management and remediation activities</v></c><c r="C110" s="185"><f>IF(AND(C$48&gt;0,($S$133+$V$143)&gt;0), ($S$133+$V$143)/C$48,0)*C32</f><v>1107.664257762342</v></c><c r="D110" s="185"><f>IF(AND(D$48&gt;0,$S$134&gt;0), ($S$134)/D$48,0)*D32</f><v>0</v></c><c r="E110" s="185"><f>IF(AND(E$48&gt;0,$S$135&gt;0), ($S$135)/E$48,0)*E32</f><v>0</v></c><c r="F110" s="64"><f t="shared" si="8"/><v>1107.664257762342</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1107.664257762342</v></c></row><row r="111" spans="1:21" s="21" customFormat="1" ht="15.75"><c r="A111" s="22"/><c r="B111" s="183" t="str"><f>Translation!A76</f><v>Construction</v></c><c r="C111" s="185"><f>IF(AND(C$48&gt;0,($S$133+$V$143)&gt;0), ($S$133+$V$143)/C$48,0)*C33</f><v>872.7071989085872</v></c><c r="D111" s="185"><f>IF(AND(D$48&gt;0,$S$134&gt;0), ($S$134)/D$48,0)*D33</f><v>0</v></c><c r="E111" s="185"><f>IF(AND(E$48&gt;0,$S$135&gt;0), ($S$135)/E$48,0)*E33</f><v>0</v></c><c r="F111" s="64"><f t="shared" si="8"/><v>872.7071989085872</v></c><c r="G111" s="75"><f>'CO2 factors'!C$7*G33</f><v>253.8133992215119</v></c><c r="H111" s="75"><f>'CO2 factors'!D$7*H33</f><v>253.87695538275469</v></c><c r="I111" s="75"><f>'CO2 factors'!E$7*I33</f><v>0</v></c><c r="J111" s="75"><f>'CO2 factors'!F$7*J33</f><v>0</v></c><c r="K111" s="75"><f>'CO2 factors'!G$7*K33</f><v>0</v></c><c r="L111" s="75"><f>'CO2 factors'!H$7*L33</f><v>0</v></c><c r="M111" s="64"><f t="shared" si="10"/><v>507.69035460426659</v></c><c r="N111" s="75"><f>'CO2 factors'!J$7*N33</f><v>0</v></c><c r="O111" s="75"><f>'CO2 factors'!K$7*O33</f><v>0</v></c><c r="P111" s="75"><f>'CO2 factors'!L$7*P33</f><v>0</v></c><c r="Q111" s="75"><f>'CO2 factors'!M$7*Q33</f><v>0</v></c><c r="R111" s="75"><f>'CO2 factors'!N$7*R33</f><v>0</v></c><c r="S111" s="75"><f>'CO2 factors'!O$7*S33</f><v>0</v></c><c r="T111" s="64"><f t="shared" si="12"/><v>0</v></c><c r="U111" s="64"><f t="shared" si="13"/><v>1380.3975535128538</v></c></row><row r="112" spans="1:21" s="21" customFormat="1" ht="15.75"><c r="A112" s="22"/><c r="B112" s="61" t="str"><f>Translation!A77</f><v>TERTIARY SECTOR</v></c><c r="C112" s="64"><f>SUM(C113:C120)</f><v>36640.364460114535</v></c><c r="D112" s="64"><f>SUM(D113:D120)</f><v>0</v></c><c r="E112" s="64"><f>SUM(E113:E120)</f><v>0</v></c><c r="F112" s="64"><f t="shared" si="8"/><v>36640.364460114535</v></c><c r="G112" s="64"><f t="shared" ref="G112:L112" si="21">SUM(G113:G120)</f><v>0</v></c><c r="H112" s="64"><f t="shared" si="21"/><v>740.05729398882852</v></c><c r="I112" s="64"><f t="shared" si="21"/><v>0</v></c><c r="J112" s="64"><f t="shared" si="21"/><v>41.1640469648435</v></c><c r="K112" s="64"><f t="shared" si="21"/><v>0</v></c><c r="L112" s="64"><f t="shared" si="21"/><v>0</v></c><c r="M112" s="64"><f t="shared" si="10"/><v>781.22134095367198</v></c><c r="N112" s="64"><f t="shared" ref="N112:S112" si="22">SUM(N113:N120)</f><v>0</v></c><c r="O112" s="64"><f t="shared" si="22"/><v>0</v></c><c r="P112" s="64"><f t="shared" si="22"/><v>0</v></c><c r="Q112" s="64"><f t="shared" si="22"/><v>0</v></c><c r="R112" s="64"><f t="shared" si="22"/><v>0</v></c><c r="S112" s="64"><f t="shared" si="22"/><v>0</v></c><c r="T112" s="64"><f t="shared" si="12"/><v>0</v></c><c r="U112" s="64"><f t="shared" si="13"/><v>37421.585801068206</v></c></row><row r="113" spans="1:23" s="21" customFormat="1" ht="30"><c r="A113" s="22"/><c r="B113" s="183" t="str"><f>Translation!A78</f><v xml:space="preserve">Wholesale and retail trade; repair of motor vehicles and motorcycles </v></c><c r="C113" s="185"><f t="shared" ref="C113:C120" si="23">IF(AND(C$48&gt;0,($S$133+$V$143)&gt;0), ($S$133+$V$143)/C$48,0)*C35</f><v>11942.684680868773</v></c><c r="D113" s="185"><f t="shared" ref="D113:D120" si="24">IF(AND(D$48&gt;0,$S$134&gt;0), ($S$134)/D$48,0)*D35</f><v>0</v></c><c r="E113" s="185"><f t="shared" ref="E113:E120" si="25">IF(AND(E$48&gt;0,$S$135&gt;0), ($S$135)/E$48,0)*E35</f><v>0</v></c><c r="F113" s="64"><f t="shared" si="8"/><v>11942.684680868773</v></c><c r="G113" s="185"><f>'CO2 factors'!C$7*G35</f><v>0</v></c><c r="H113" s="185"><f>'CO2 factors'!D$7*H35</f><v>132.22174025438829</v></c><c r="I113" s="185"><f>'CO2 factors'!E$7*I35</f><v>0</v></c><c r="J113" s="185"><f>'CO2 factors'!F$7*J35</f><v>0</v></c><c r="K113" s="185"><f>'CO2 factors'!G$7*K35</f><v>0</v></c><c r="L113" s="185"><f>'CO2 factors'!H$7*L35</f><v>0</v></c><c r="M113" s="64"><f t="shared" si="10"/><v>132.22174025438829</v></c><c r="N113" s="185"><f>'CO2 factors'!J$7*N35</f><v>0</v></c><c r="O113" s="185"><f>'CO2 factors'!K$7*O35</f><v>0</v></c><c r="P113" s="185"><f>'CO2 factors'!L$7*P35</f><v>0</v></c><c r="Q113" s="185"><f>'CO2 factors'!M$7*Q35</f><v>0</v></c><c r="R113" s="185"><f>'CO2 factors'!N$7*R35</f><v>0</v></c><c r="S113" s="185"><f>'CO2 factors'!O$7*S35</f><v>0</v></c><c r="T113" s="64"><f t="shared" si="12"/><v>0</v></c><c r="U113" s="64"><f t="shared" si="13"/><v>12074.906421123162</v></c></row><row r="114" spans="1:23" s="21" customFormat="1" ht="15.75"><c r="A114" s="22"/><c r="B114" s="183" t="str"><f>Translation!A79</f><v>Accommodation and food service activities</v></c><c r="C114" s="185"><f t="shared" si="23"/><v>13419.159987649087</v></c><c r="D114" s="185"><f t="shared" si="24"/><v>0</v></c><c r="E114" s="185"><f t="shared" si="25"/><v>0</v></c><c r="F114" s="64"><f t="shared" si="8"/><v>13419.159987649087</v></c><c r="G114" s="185"><f>'CO2 factors'!C$7*G36</f><v>0</v></c><c r="H114" s="185"><f>'CO2 factors'!D$7*H36</f><v>591.43922822275397</v></c><c r="I114" s="185"><f>'CO2 factors'!E$7*I36</f><v>0</v></c><c r="J114" s="185"><f>'CO2 factors'!F$7*J36</f><v>41.1640469648435</v></c><c r="K114" s="185"><f>'CO2 factors'!G$7*K36</f><v>0</v></c><c r="L114" s="185"><f>'CO2 factors'!H$7*L36</f><v>0</v></c><c r="M114" s="64"><f t="shared" si="10"/><v>632.60327518759743</v></c><c r="N114" s="185"><f>'CO2 factors'!J$7*N36</f><v>0</v></c><c r="O114" s="185"><f>'CO2 factors'!K$7*O36</f><v>0</v></c><c r="P114" s="185"><f>'CO2 factors'!L$7*P36</f><v>0</v></c><c r="Q114" s="185"><f>'CO2 factors'!M$7*Q36</f><v>0</v></c><c r="R114" s="185"><f>'CO2 factors'!N$7*R36</f><v>0</v></c><c r="S114" s="185"><f>'CO2 factors'!O$7*S36</f><v>0</v></c><c r="T114" s="64"><f t="shared" si="12"/><v>0</v></c><c r="U114" s="64"><f t="shared" si="13"/><v>14051.763262836685</v></c></row><row r="115" spans="1:23" s="21" customFormat="1" ht="15.75"><c r="A115" s="22"/><c r="B115" s="183" t="str"><f>Translation!A80</f><v>General public administration and social security</v></c><c r="C115" s="185"><f t="shared" si="23"/><v>1136.0134656589198</v></c><c r="D115" s="185"><f t="shared" si="24"/><v>0</v></c><c r="E115" s="185"><f t="shared" si="25"/><v>0</v></c><c r="F115" s="64"><f t="shared" si="8"/><v>1136.0134656589198</v></c><c r="G115" s="185"><f>'CO2 factors'!C$7*G37</f><v>0</v></c><c r="H115" s="185"><f>'CO2 factors'!D$7*H37</f><v>52.66949735763199</v></c><c r="I115" s="185"><f>'CO2 factors'!E$7*I37</f><v>0</v></c><c r="J115" s="185"><f>'CO2 factors'!F$7*J37</f><v>0</v></c><c r="K115" s="185"><f>'CO2 factors'!G$7*K37</f><v>0</v></c><c r="L115" s="185"><f>'CO2 factors'!H$7*L37</f><v>0</v></c><c r="M115" s="64"><f t="shared" si="10"/><v>52.66949735763199</v></c><c r="N115" s="185"><f>'CO2 factors'!J$7*N37</f><v>0</v></c><c r="O115" s="185"><f>'CO2 factors'!K$7*O37</f><v>0</v></c><c r="P115" s="185"><f>'CO2 factors'!L$7*P37</f><v>0</v></c><c r="Q115" s="185"><f>'CO2 factors'!M$7*Q37</f><v>0</v></c><c r="R115" s="185"><f>'CO2 factors'!N$7*R37</f><v>0</v></c><c r="S115" s="185"><f>'CO2 factors'!O$7*S37</f><v>0</v></c><c r="T115" s="64"><f t="shared" si="12"/><v>0</v></c><c r="U115" s="64"><f t="shared" si="13"/><v>1188.6829630165519</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581.04650723337579</v></c><c r="D117" s="185"><f t="shared" si="24"/><v>0</v></c><c r="E117" s="185"><f t="shared" si="25"/><v>0</v></c><c r="F117" s="64"><f t="shared" si="8"/><v>581.04650723337579</v></c><c r="G117" s="185"><f>'CO2 factors'!C$7*G39</f><v>0</v></c><c r="H117" s="185"><f>'CO2 factors'!D$7*H39</f><v>209.61341252376445</v></c><c r="I117" s="185"><f>'CO2 factors'!E$7*I39</f><v>0</v></c><c r="J117" s="185"><f>'CO2 factors'!F$7*J39</f><v>0</v></c><c r="K117" s="185"><f>'CO2 factors'!G$7*K39</f><v>0</v></c><c r="L117" s="185"><f>'CO2 factors'!H$7*L39</f><v>0</v></c><c r="M117" s="64"><f t="shared" si="10"/><v>209.61341252376445</v></c><c r="N117" s="185"><f>'CO2 factors'!J$7*N39</f><v>0</v></c><c r="O117" s="185"><f>'CO2 factors'!K$7*O39</f><v>0</v></c><c r="P117" s="185"><f>'CO2 factors'!L$7*P39</f><v>0</v></c><c r="Q117" s="185"><f>'CO2 factors'!M$7*Q39</f><v>0</v></c><c r="R117" s="185"><f>'CO2 factors'!N$7*R39</f><v>0</v></c><c r="S117" s="185"><f>'CO2 factors'!O$7*S39</f><v>0</v></c><c r="T117" s="64"><f t="shared" si="12"/><v>0</v></c><c r="U117" s="64"><f t="shared" si="13"/><v>790.65991975714019</v></c></row><row r="118" spans="1:23" s="21" customFormat="1" ht="15.75"><c r="A118" s="22"/><c r="B118" s="183" t="str"><f>Translation!A83</f><v>Human health and social work activities</v></c><c r="C118" s="185"><f t="shared" si="23"/><v>84.065912821936948</v></c><c r="D118" s="185"><f t="shared" si="24"/><v>0</v></c><c r="E118" s="185"><f t="shared" si="25"/><v>0</v></c><c r="F118" s="64"><f t="shared" si="8"/><v>84.065912821936948</v></c><c r="G118" s="185"><f>'CO2 factors'!C$7*G40</f><v>0</v></c><c r="H118" s="185"><f>'CO2 factors'!D$7*H40</f><v>-22.920034031629601</v></c><c r="I118" s="185"><f>'CO2 factors'!E$7*I40</f><v>0</v></c><c r="J118" s="185"><f>'CO2 factors'!F$7*J40</f><v>0</v></c><c r="K118" s="185"><f>'CO2 factors'!G$7*K40</f><v>0</v></c><c r="L118" s="185"><f>'CO2 factors'!H$7*L40</f><v>0</v></c><c r="M118" s="64"><f t="shared" si="10"/><v>-22.920034031629601</v></c><c r="N118" s="185"><f>'CO2 factors'!J$7*N40</f><v>0</v></c><c r="O118" s="185"><f>'CO2 factors'!K$7*O40</f><v>0</v></c><c r="P118" s="185"><f>'CO2 factors'!L$7*P40</f><v>0</v></c><c r="Q118" s="185"><f>'CO2 factors'!M$7*Q40</f><v>0</v></c><c r="R118" s="185"><f>'CO2 factors'!N$7*R40</f><v>0</v></c><c r="S118" s="185"><f>'CO2 factors'!O$7*S40</f><v>0</v></c><c r="T118" s="64"><f t="shared" si="12"/><v>0</v></c><c r="U118" s="64"><f t="shared" si="13"/><v>61.14587879030735</v></c></row><row r="119" spans="1:23" s="21" customFormat="1" ht="15.75"><c r="A119" s="22"/><c r="B119" s="183" t="str"><f>Translation!A84</f><v>Other services</v></c><c r="C119" s="185"><f t="shared" si="23"/><v>8638.5459579533854</v></c><c r="D119" s="185"><f t="shared" si="24"/><v>0</v></c><c r="E119" s="185"><f t="shared" si="25"/><v>0</v></c><c r="F119" s="64"><f t="shared" si="8"/><v>8638.5459579533854</v></c><c r="G119" s="185"><f>'CO2 factors'!C$7*G41</f><v>0</v></c><c r="H119" s="185"><f>'CO2 factors'!D$7*H41</f><v>-222.9665503380804</v></c><c r="I119" s="185"><f>'CO2 factors'!E$7*I41</f><v>0</v></c><c r="J119" s="185"><f>'CO2 factors'!F$7*J41</f><v>0</v></c><c r="K119" s="185"><f>'CO2 factors'!G$7*K41</f><v>0</v></c><c r="L119" s="185"><f>'CO2 factors'!H$7*L41</f><v>0</v></c><c r="M119" s="64"><f t="shared" si="10"/><v>-222.9665503380804</v></c><c r="N119" s="185"><f>'CO2 factors'!J$7*N41</f><v>0</v></c><c r="O119" s="185"><f>'CO2 factors'!K$7*O41</f><v>0</v></c><c r="P119" s="185"><f>'CO2 factors'!L$7*P41</f><v>0</v></c><c r="Q119" s="185"><f>'CO2 factors'!M$7*Q41</f><v>0</v></c><c r="R119" s="185"><f>'CO2 factors'!N$7*R41</f><v>0</v></c><c r="S119" s="185"><f>'CO2 factors'!O$7*S41</f><v>0</v></c><c r="T119" s="64"><f t="shared" si="12"/><v>0</v></c><c r="U119" s="64"><f t="shared" si="13"/><v>8415.5794076153052</v></c></row><row r="120" spans="1:23" s="21" customFormat="1" ht="15.75"><c r="A120" s="22"/><c r="B120" s="183" t="str"><f>Translation!A85</f><v>Public lighting</v></c><c r="C120" s="185"><f t="shared" si="23"/><v>838.84794792905188</v></c><c r="D120" s="185"><f t="shared" si="24"/><v>0</v></c><c r="E120" s="185"><f t="shared" si="25"/><v>0</v></c><c r="F120" s="64"><f t="shared" si="8"/><v>838.84794792905188</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838.84794792905188</v></c></row><row r="121" spans="1:23" s="21" customFormat="1" ht="15.75"><c r="A121" s="22"/><c r="B121" s="61" t="str"><f>Translation!A86</f><v>TRANSPORTS</v></c><c r="C121" s="64"><f>SUM(C122:C125)</f><v>1575.6828303774973</v></c><c r="D121" s="64"><f>SUM(D122:D125)</f><v>0</v></c><c r="E121" s="64"><f>SUM(E122:E125)</f><v>0</v></c><c r="F121" s="64"><f t="shared" si="8"/><v>1575.6828303774973</v></c><c r="G121" s="64"><f t="shared" ref="G121:L121" si="26">SUM(G122:G125)</f><v>0</v></c><c r="H121" s="64"><f t="shared" si="26"/><v>2201.926048260073</v></c><c r="I121" s="64"><f t="shared" si="26"/><v>2546.5011043410332</v></c><c r="J121" s="64"><f t="shared" si="26"/><v>0</v></c><c r="K121" s="64"><f t="shared" si="26"/><v>0</v></c><c r="L121" s="64"><f t="shared" si="26"/><v>0</v></c><c r="M121" s="64"><f t="shared" si="10"/><v>4748.4271526011062</v></c><c r="N121" s="64"><f t="shared" ref="N121:S121" si="27">SUM(N122:N125)</f><v>0</v></c><c r="O121" s="64"><f t="shared" si="27"/><v>0</v></c><c r="P121" s="64"><f t="shared" si="27"/><v>0</v></c><c r="Q121" s="64"><f t="shared" si="27"/><v>0</v></c><c r="R121" s="64"><f t="shared" si="27"/><v>0</v></c><c r="S121" s="64"><f t="shared" si="27"/><v>0</v></c><c r="T121" s="64"><f t="shared" si="12"/><v>0</v></c><c r="U121" s="64"><f t="shared" si="13"/><v>6324.1099829786035</v></c></row><row r="122" spans="1:23" s="21" customFormat="1" ht="30"><c r="A122" s="22"/><c r="B122" s="183" t="str"><f>Translation!A87</f><v>Passenger transport by road (public transport, taxi, tourism, transfers, etc.)</v></c><c r="C122" s="185"><f>IF(AND(C$48&gt;0,($S$133+$V$143)&gt;0), ($S$133+$V$143)/C$48,0)*C44</f><v>38.320397830637404</v></c><c r="D122" s="185"><f>IF(AND(D$48&gt;0,$S$134&gt;0), ($S$134)/D$48,0)*D44</f><v>0</v></c><c r="E122" s="185"><f>IF(AND(E$48&gt;0,$S$135&gt;0), ($S$135)/E$48,0)*E44</f><v>0</v></c><c r="F122" s="64"><f t="shared" si="8"/><v>38.320397830637404</v></c><c r="G122" s="185"><f>'CO2 factors'!C$7*G44</f><v>0</v></c><c r="H122" s="185"><f>'CO2 factors'!D$7*H44</f><v>111.01138899241333</v></c><c r="I122" s="185"><f>'CO2 factors'!E$7*I44</f><v>23.871626546448656</v></c><c r="J122" s="185"><f>'CO2 factors'!F$7*J44</f><v>0</v></c><c r="K122" s="185"><f>'CO2 factors'!G$7*K44</f><v>0</v></c><c r="L122" s="185"><f>'CO2 factors'!H$7*L44</f><v>0</v></c><c r="M122" s="64"><f t="shared" si="10"/><v>134.883015538862</v></c><c r="N122" s="185"><f>'CO2 factors'!J$7*N44</f><v>0</v></c><c r="O122" s="185"><f>'CO2 factors'!K$7*O44</f><v>0</v></c><c r="P122" s="185"><f>'CO2 factors'!L$7*P44</f><v>0</v></c><c r="Q122" s="185"><f>'CO2 factors'!M$7*Q44</f><v>0</v></c><c r="R122" s="185"><f>'CO2 factors'!N$7*R44</f><v>0</v></c><c r="S122" s="185"><f>'CO2 factors'!O$7*S44</f><v>0</v></c><c r="T122" s="64"><f t="shared" si="12"/><v>0</v></c><c r="U122" s="64"><f t="shared" si="13"/><v>173.2034133694994</v></c></row><row r="123" spans="1:23" s="21" customFormat="1" ht="15.75"><c r="A123" s="22"/><c r="B123" s="183" t="str"><f>Translation!A88</f><v>Freight transport by road and removal services</v></c><c r="C123" s="185"><f>IF(AND(C$48&gt;0,($S$133+$V$143)&gt;0), ($S$133+$V$143)/C$48,0)*C45</f><v>609.57833773598486</v></c><c r="D123" s="185"><f>IF(AND(D$48&gt;0,$S$134&gt;0), ($S$134)/D$48,0)*D45</f><v>0</v></c><c r="E123" s="185"><f>IF(AND(E$48&gt;0,$S$135&gt;0), ($S$135)/E$48,0)*E45</f><v>0</v></c><c r="F123" s="64"><f t="shared" si="8"/><v>609.57833773598486</v></c><c r="G123" s="185"><f>'CO2 factors'!C$7*G45</f><v>0</v></c><c r="H123" s="185"><f>'CO2 factors'!D$7*H45</f><v>1672.9380520453074</v></c><c r="I123" s="185"><f>'CO2 factors'!E$7*I45</f><v>359.74464220511726</v></c><c r="J123" s="185"><f>'CO2 factors'!F$7*J45</f><v>0</v></c><c r="K123" s="185"><f>'CO2 factors'!G$7*K45</f><v>0</v></c><c r="L123" s="185"><f>'CO2 factors'!H$7*L45</f><v>0</v></c><c r="M123" s="64"><f t="shared" si="10"/><v>2032.6826942504247</v></c><c r="N123" s="185"><f>'CO2 factors'!J$7*N45</f><v>0</v></c><c r="O123" s="185"><f>'CO2 factors'!K$7*O45</f><v>0</v></c><c r="P123" s="185"><f>'CO2 factors'!L$7*P45</f><v>0</v></c><c r="Q123" s="185"><f>'CO2 factors'!M$7*Q45</f><v>0</v></c><c r="R123" s="185"><f>'CO2 factors'!N$7*R45</f><v>0</v></c><c r="S123" s="185"><f>'CO2 factors'!O$7*S45</f><v>0</v></c><c r="T123" s="64"><f t="shared" si="12"/><v>0</v></c><c r="U123" s="64"><f t="shared" si="13"/><v>2642.2610319864098</v></c></row><row r="124" spans="1:23" s="21" customFormat="1" ht="15.75"><c r="A124" s="22"/><c r="B124" s="183" t="str"><f>Translation!A89</f><v>Other fleet for public and private services</v></c><c r="C124" s="185"><f>IF(AND(C$48&gt;0,($S$133+$V$143)&gt;0), ($S$133+$V$143)/C$48,0)*C46</f><v>8.7336219161410735</v></c><c r="D124" s="185"><f>IF(AND(D$48&gt;0,$S$134&gt;0), ($S$134)/D$48,0)*D46</f><v>0</v></c><c r="E124" s="185"><f>IF(AND(E$48&gt;0,$S$135&gt;0), ($S$135)/E$48,0)*E46</f><v>0</v></c><c r="F124" s="64"><f t="shared" si="8"/><v>8.7336219161410735</v></c><c r="G124" s="185"><f>'CO2 factors'!C$7*G46</f><v>0</v></c><c r="H124" s="185"><f>'CO2 factors'!D$7*H46</f><v>4.1440137554471086</v></c><c r="I124" s="185"><f>'CO2 factors'!E$7*I46</f><v>20.857947137592589</v></c><c r="J124" s="185"><f>'CO2 factors'!F$7*J46</f><v>0</v></c><c r="K124" s="185"><f>'CO2 factors'!G$7*K46</f><v>0</v></c><c r="L124" s="185"><f>'CO2 factors'!H$7*L46</f><v>0</v></c><c r="M124" s="64"><f t="shared" si="10"/><v>25.001960893039698</v></c><c r="N124" s="185"><f>'CO2 factors'!J$7*N46</f><v>0</v></c><c r="O124" s="185"><f>'CO2 factors'!K$7*O46</f><v>0</v></c><c r="P124" s="185"><f>'CO2 factors'!L$7*P46</f><v>0</v></c><c r="Q124" s="185"><f>'CO2 factors'!M$7*Q46</f><v>0</v></c><c r="R124" s="185"><f>'CO2 factors'!N$7*R46</f><v>0</v></c><c r="S124" s="185"><f>'CO2 factors'!O$7*S46</f><v>0</v></c><c r="T124" s="64"><f t="shared" si="12"/><v>0</v></c><c r="U124" s="64"><f t="shared" si="13"/><v>33.735582809180769</v></c></row><row r="125" spans="1:23" s="21" customFormat="1" ht="15.75"><c r="A125" s="22"/><c r="B125" s="182" t="str"><f>Translation!A90</f><v>Private transports</v></c><c r="C125" s="185"><f>IF(AND(C$48&gt;0,($S$133+$V$143)&gt;0), ($S$133+$V$143)/C$48,0)*C47</f><v>919.05047289473407</v></c><c r="D125" s="185"><f>IF(AND(D$48&gt;0,$S$134&gt;0), ($S$134)/D$48,0)*D47</f><v>0</v></c><c r="E125" s="185"><f>IF(AND(E$48&gt;0,$S$135&gt;0), ($S$135)/E$48,0)*E47</f><v>0</v></c><c r="F125" s="64"><f t="shared" si="8"/><v>919.05047289473407</v></c><c r="G125" s="185"><f>'CO2 factors'!C$7*G47</f><v>0</v></c><c r="H125" s="185"><f>'CO2 factors'!D$7*H47</f><v>413.83259346690545</v></c><c r="I125" s="185"><f>'CO2 factors'!E$7*I47</f><v>2142.0268884518746</v></c><c r="J125" s="185"><f>'CO2 factors'!F$7*J47</f><v>0</v></c><c r="K125" s="185"><f>'CO2 factors'!G$7*K47</f><v>0</v></c><c r="L125" s="185"><f>'CO2 factors'!H$7*L47</f><v>0</v></c><c r="M125" s="64"><f t="shared" si="10"/><v>2555.8594819187801</v></c><c r="N125" s="185"><f>'CO2 factors'!J$7*N47</f><v>0</v></c><c r="O125" s="185"><f>'CO2 factors'!K$7*O47</f><v>0</v></c><c r="P125" s="185"><f>'CO2 factors'!L$7*P47</f><v>0</v></c><c r="Q125" s="185"><f>'CO2 factors'!M$7*Q47</f><v>0</v></c><c r="R125" s="185"><f>'CO2 factors'!N$7*R47</f><v>0</v></c><c r="S125" s="185"><f>'CO2 factors'!O$7*S47</f><v>0</v></c><c r="T125" s="64"><f t="shared" si="12"/><v>0</v></c><c r="U125" s="64"><f t="shared" si="13"/><v>3474.9099548135141</v></c></row><row r="126" spans="1:23" s="21" customFormat="1" ht="15.75"><c r="A126" s="22"/><c r="B126" s="73" t="str"><f>Translation!A118</f><v>TOTAL FOR INTERNAL MARKET</v></c><c r="C126" s="65"><f>C95+C105+C108+C112+C121</f><v>66524.172540603002</v></c><c r="D126" s="65"><f>D95+D105+D108+D112+D121</f><v>0</v></c><c r="E126" s="65"><f>E95+E105+E108+E112+E121</f><v>0</v></c><c r="F126" s="64"><f t="shared" si="8"/><v>66524.172540603002</v></c><c r="G126" s="65"><f t="shared" ref="G126:L126" si="28">G95+G105+G108+G112+G121</f><v>1015.2535968860477</v></c><c r="H126" s="65"><f t="shared" si="28"/><v>8739.9404114251065</v></c><c r="I126" s="65"><f t="shared" si="28"/><v>2546.5011043410332</v></c><c r="J126" s="65"><f t="shared" si="28"/><v>1197.1160635785359</v></c><c r="K126" s="65"><f t="shared" si="28"/><v>0</v></c><c r="L126" s="65"><f t="shared" si="28"/><v>0</v></c><c r="M126" s="64"><f t="shared" si="10"/><v>13498.811176230725</v></c><c r="N126" s="65"><f t="shared" ref="N126:S126" si="29">N95+N105+N108+N112+N121</f><v>0</v></c><c r="O126" s="65"><f t="shared" si="29"/><v>0</v></c><c r="P126" s="65"><f t="shared" si="29"/><v>0</v></c><c r="Q126" s="65"><f t="shared" si="29"/><v>0</v></c><c r="R126" s="65"><f t="shared" si="29"/><v>0</v></c><c r="S126" s="65"><f t="shared" si="29"/><v>0</v></c><c r="T126" s="64"><f t="shared" si="12"/><v>0</v></c><c r="U126" s="64"><f t="shared" si="13"/><v>80022.983716833725</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5673.525162672001</v></c><c r="D133" s="189"><f>'CO2 factors'!D$7*D69</f><v>60850.647377931011</v></c><c r="E133" s="189"><f>'CO2 factors'!E$7*E69</f><v>0</v></c><c r="F133" s="189"><f>'CO2 factors'!F$7*F69</f><v>0</v></c><c r="G133" s="189"><f>'CO2 factors'!G$7*G69</f><v>0</v></c><c r="H133" s="189"><f>'CO2 factors'!H$7*H69</f><v>0</v></c><c r="I133" s="59"><f>SUM(C133:H133)</f><v>66524.172540603016</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66524.172540603016</v></c><c r="T133" s="58"/><c r="U133" s="321" t="str"><f>Translation!A124</f><v>Electricity</v></c><c r="V133" s="322"/><c r="W133" s="190"><f>IF(S59&gt;0,S133/S59,0)</f><v>0.51456307841536808</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5673.525162672001</v></c><c r="D136" s="53"><f t="shared" si="30"/><v>60850.647377931011</v></c><c r="E136" s="53"><f t="shared" si="30"/><v>0</v></c><c r="F136" s="53"><f t="shared" si="30"/><v>0</v></c><c r="G136" s="53"><f t="shared" si="30"/><v>0</v></c><c r="H136" s="53"><f t="shared" si="30"/><v>0</v></c><c r="I136" s="53"><f t="shared" si="30"/><v>66524.172540603016</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66524.172540603016</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6688.7787595580494</v></c><c r="D143" s="186"><f>'CO2 factors'!D$7*D79</f><v>69590.587789356126</v></c><c r="E143" s="186"><f>'CO2 factors'!E$7*E79</f><v>2546.5011043410332</v></c><c r="F143" s="186"><f>'CO2 factors'!F$7*F79</f><v>1197.1160635785361</v></c><c r="G143" s="186"><f>'CO2 factors'!G$7*G79</f><v>0</v></c><c r="H143" s="186"><f>'CO2 factors'!H$7*H79</f><v>0</v></c><c r="I143" s="53"><f>SUM(C143:H143)</f><v>80022.98371683374</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80022.98371683374</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Naxos</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1748</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93.812816202472376</v></c><c r="I14" s="221"/><c r="J14" s="221"><v>19.969145608128102</v></c><c r="K14" s="323"><v>3466.9679627800101</v></c><c r="L14" s="323"><v>238.45552954104926</v></c><c r="M14" s="324"><v>985.95620408175614</v></c></row><row r="15" spans="1:13" s="33" customFormat="1" ht="30"><c r="B15" s="340"/><c r="C15" s="218" t="s"><v>1690</v></c><c r="D15" s="218" t="s"><v>1689</v></c><c r="E15" s="219"><v>2012</v></c><c r="F15" s="220"><v>2020</v></c><c r="G15" s="221"/><c r="H15" s="221"><v>658.26625793326332</v></c><c r="I15" s="221"><v>540.73545562108768</v></c><c r="J15" s="221"><v>321.04631374285805</v></c><c r="K15" s="342"/><c r="L15" s="342"/><c r="M15" s="344"/></row><row r="16" spans="1:13" s="33" customFormat="1" ht="45"><c r="B16" s="339" t="str"><f>Translation!A62</f><v>Heating and cooling</v></c><c r="C16" s="218" t="s"><v>1691</v></c><c r="D16" s="218" t="s"><v>1689</v></c><c r="E16" s="219"><v>2012</v></c><c r="F16" s="220"><v>2020</v></c><c r="G16" s="221"/><c r="H16" s="221"><v>251.31874995342352</v></c><c r="I16" s="221"/><c r="J16" s="221"><v>61.357787166195017</v></c><c r="K16" s="342"/><c r="L16" s="342"/><c r="M16" s="344"/></row><row r="17" spans="2:13" s="33" customFormat="1" ht="30"><c r="B17" s="341"/><c r="C17" s="218" t="s"><v>1692</v></c><c r="D17" s="218" t="s"><v>1689</v></c><c r="E17" s="219"><v>2012</v></c><c r="F17" s="220"><v>2020</v></c><c r="G17" s="221"/><c r="H17" s="221"><v>-2306.8547584951675</v></c><c r="I17" s="221"/><c r="J17" s="221"><v>-620.10308112769007</v></c><c r="K17" s="342"/><c r="L17" s="342"/><c r="M17" s="344"/></row><row r="18" spans="2:13" s="33" customFormat="1" ht="45"><c r="B18" s="341"/><c r="C18" s="218" t="s"><v>1693</v></c><c r="D18" s="218" t="s"><v>1689</v></c><c r="E18" s="219"><v>2012</v></c><c r="F18" s="220"><v>2020</v></c><c r="G18" s="221"/><c r="H18" s="221"><v>251.31874995342352</v></c><c r="I18" s="221"/><c r="J18" s="221"><v>61.357787166195017</v></c><c r="K18" s="342"/><c r="L18" s="342"/><c r="M18" s="344"/></row><row r="19" spans="2:13" s="33" customFormat="1" ht="45"><c r="B19" s="340"/><c r="C19" s="218" t="s"><v>1694</v></c><c r="D19" s="218" t="s"><v>1689</v></c><c r="E19" s="219"><v>2012</v></c><c r="F19" s="220"><v>2020</v></c><c r="G19" s="221"/><c r="H19" s="221"><v>2314.5477631050289</v></c><c r="I19" s="221"/><c r="J19" s="221"><v>565.08131232123321</v></c><c r="K19" s="342"/><c r="L19" s="342"/><c r="M19" s="344"/></row><row r="20" spans="2:13" s="33" customFormat="1" ht="45"><c r="B20" s="339" t="str"><f>Translation!A63</f><v>Lighting</v></c><c r="C20" s="218" t="s"><v>1695</v></c><c r="D20" s="218" t="s"><v>1689</v></c><c r="E20" s="219"><v>2012</v></c><c r="F20" s="220"><v>2020</v></c><c r="G20" s="221"/><c r="H20" s="221"><v>48.437591698150044</v></c><c r="I20" s="221"/><c r="J20" s="221"><v>12.980451606304591</v></c><c r="K20" s="342"/><c r="L20" s="342"/><c r="M20" s="344"/></row><row r="21" spans="2:13" s="33" customFormat="1" ht="30"><c r="B21" s="340"/><c r="C21" s="218" t="s"><v>1696</v></c><c r="D21" s="218" t="s"><v>1689</v></c><c r="E21" s="219"><v>2012</v></c><c r="F21" s="220"><v>2020</v></c><c r="G21" s="221"/><c r="H21" s="221"><v>669.09624618355235</v></c><c r="I21" s="221"/><c r="J21" s="221"><v>179.306425837082</v></c><c r="K21" s="342"/><c r="L21" s="342"/><c r="M21" s="344"/></row><row r="22" spans="2:13" s="33" customFormat="1" ht="45"><c r="B22" s="339" t="str"><f>Translation!A64</f><v>Cooking</v></c><c r="C22" s="218" t="s"><v>1697</v></c><c r="D22" s="218" t="s"><v>1689</v></c><c r="E22" s="219"><v>2012</v></c><c r="F22" s="220"><v>2020</v></c><c r="G22" s="221"/><c r="H22" s="221"><v>44.690960551379248</v></c><c r="I22" s="221"/><c r="J22" s="221"><v>10.490421051751278</v></c><c r="K22" s="342"/><c r="L22" s="342"/><c r="M22" s="344"/></row><row r="23" spans="2:13" s="33" customFormat="1" ht="45"><c r="B23" s="340"/><c r="C23" s="218" t="s"><v>1698</v></c><c r="D23" s="218" t="s"><v>1689</v></c><c r="E23" s="219"><v>2012</v></c><c r="F23" s="220"><v>2020</v></c><c r="G23" s="221"/><c r="H23" s="221"><v>411.58633326955089</v></c><c r="I23" s="221"/><c r="J23" s="221"><v>96.612690393693299</v></c><c r="K23" s="342"/><c r="L23" s="342"/><c r="M23" s="344"/></row><row r="24" spans="2:13" s="33" customFormat="1" ht="45"><c r="B24" s="339" t="str"><f>Translation!A65</f><v>Refrigerator and freezers</v></c><c r="C24" s="218" t="s"><v>1699</v></c><c r="D24" s="218" t="s"><v>1689</v></c><c r="E24" s="219"><v>2012</v></c><c r="F24" s="220"><v>2020</v></c><c r="G24" s="221"/><c r="H24" s="221"><v>47.508934554411098</v></c><c r="I24" s="221"/><c r="J24" s="221"><v>12.731587269938448</v></c><c r="K24" s="342"/><c r="L24" s="342"/><c r="M24" s="344"/></row><row r="25" spans="2:13" s="33" customFormat="1" ht="45"><c r="B25" s="340"/><c r="C25" s="218" t="s"><v>1700</v></c><c r="D25" s="218" t="s"><v>1689</v></c><c r="E25" s="219"><v>2012</v></c><c r="F25" s="220"><v>2020</v></c><c r="G25" s="221"/><c r="H25" s="221"><v>437.53877584058017</v></c><c r="I25" s="221"/><c r="J25" s="221"><v>117.25295801402535</v></c><c r="K25" s="342"/><c r="L25" s="342"/><c r="M25" s="344"/></row><row r="26" spans="2:13" s="33" customFormat="1" ht="45"><c r="B26" s="339" t="str"><f>Translation!A66</f><v>Laundry machines and dryers</v></c><c r="C26" s="218" t="s"><v>1699</v></c><c r="D26" s="218" t="s"><v>1689</v></c><c r="E26" s="219"><v>2012</v></c><c r="F26" s="220"><v>2020</v></c><c r="G26" s="221"/><c r="H26" s="221"><v>2.8914613726859293</v></c><c r="I26" s="221"/><c r="J26" s="221"><v>0.77486252109843512</v></c><c r="K26" s="342"/><c r="L26" s="342"/><c r="M26" s="344"/></row><row r="27" spans="2:13" s="33" customFormat="1" ht="45"><c r="B27" s="340"/><c r="C27" s="218" t="s"><v>1700</v></c><c r="D27" s="218" t="s"><v>1689</v></c><c r="E27" s="219"><v>2012</v></c><c r="F27" s="220"><v>2020</v></c><c r="G27" s="221"/><c r="H27" s="221"><v>26.629232612011645</v></c><c r="I27" s="221"/><c r="J27" s="221"><v>7.1361819015938739</v></c><c r="K27" s="342"/><c r="L27" s="342"/><c r="M27" s="344"/></row><row r="28" spans="2:13" s="33" customFormat="1" ht="45"><c r="B28" s="339" t="str"><f>Translation!A67</f><v>Dish washing</v></c><c r="C28" s="218" t="s"><v>1699</v></c><c r="D28" s="218" t="s"><v>1689</v></c><c r="E28" s="219"><v>2012</v></c><c r="F28" s="220"><v>2020</v></c><c r="G28" s="221"/><c r="H28" s="221"><v>4.0480459217732356</v></c><c r="I28" s="221"/><c r="J28" s="221"><v>1.0848075295475104</v></c><c r="K28" s="342"/><c r="L28" s="342"/><c r="M28" s="344"/></row><row r="29" spans="2:13" s="33" customFormat="1" ht="45"><c r="B29" s="340"/><c r="C29" s="218" t="s"><v>1700</v></c><c r="D29" s="218" t="s"><v>1689</v></c><c r="E29" s="219"><v>2012</v></c><c r="F29" s="220"><v>2020</v></c><c r="G29" s="221"/><c r="H29" s="221"><v>37.280925656811128</v></c><c r="I29" s="221"/><c r="J29" s="221"><v>9.9906546622320693</v></c><c r="K29" s="342"/><c r="L29" s="342"/><c r="M29" s="344"/></row><row r="30" spans="2:13" s="33" customFormat="1" ht="45"><c r="B30" s="339" t="str"><f>Translation!A68</f><v>Tv sets</v></c><c r="C30" s="218" t="s"><v>1699</v></c><c r="D30" s="218" t="s"><v>1689</v></c><c r="E30" s="219"><v>2012</v></c><c r="F30" s="220"><v>2020</v></c><c r="G30" s="221"/><c r="H30" s="221"><v>3.76112398554364</v></c><c r="I30" s="221"/><c r="J30" s="221"><v>1.0079173255297873</v></c><c r="K30" s="342"/><c r="L30" s="342"/><c r="M30" s="344"/></row><row r="31" spans="2:13" s="33" customFormat="1" ht="45"><c r="B31" s="340"/><c r="C31" s="218" t="s"><v>1700</v></c><c r="D31" s="218" t="s"><v>1689</v></c><c r="E31" s="219"><v>2012</v></c><c r="F31" s="220"><v>2020</v></c><c r="G31" s="221"/><c r="H31" s="221"><v>34.638486420683975</v></c><c r="I31" s="221"/><c r="J31" s="221"><v>9.2825258427635866</v></c><c r="K31" s="342"/><c r="L31" s="342"/><c r="M31" s="344"/></row><row r="32" spans="2:13" s="33" customFormat="1" ht="45"><c r="B32" s="35" t="str"><f>Translation!A69</f><v>Other electric appliances</v></c><c r="C32" s="218" t="s"><v>1699</v></c><c r="D32" s="218" t="s"><v>1689</v></c><c r="E32" s="219"><v>2012</v></c><c r="F32" s="220"><v>2020</v></c><c r="G32" s="221"/><c r="H32" s="221"><v>33.845281939720735</v></c><c r="I32" s="221"/><c r="J32" s="221"><v>9.0699605186366377</v></c><c r="K32" s="342"/><c r="L32" s="342"/><c r="M32" s="344"/></row><row r="33" spans="2:13" s="33" customFormat="1" ht="45"><c r="B33" s="35"/><c r="C33" s="218" t="s"><v>1700</v></c><c r="D33" s="218" t="s"><v>1689</v></c><c r="E33" s="219"><v>2012</v></c><c r="F33" s="220"><v>2020</v></c><c r="G33" s="221"/><c r="H33" s="221"><v>311.7018591718774</v></c><c r="I33" s="221"/><c r="J33" s="221"><v>83.530802352683779</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22.332097644775381</v></c><c r="I37" s="221"/><c r="J37" s="221"><v>5.6599969836695685</v></c><c r="K37" s="323"><v>223.53110610476401</v></c><c r="L37" s="323"/><c r="M37" s="324"><v>56.653226509884298</v></c></row><row r="38" spans="2:13" s="33" customFormat="1" ht="45"><c r="B38" s="35"/><c r="C38" s="218" t="s"><v>1703</v></c><c r="D38" s="218" t="s"><v>1702</v></c><c r="E38" s="219"><v>2012</v></c><c r="F38" s="220"><v>2020</v></c><c r="G38" s="221"/><c r="H38" s="221"><v>205.66991781854691</v></c><c r="I38" s="221"/><c r="J38" s="221"><v>52.126366855544298</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84.722541327601192</v></c><c r="I43" s="221"/><c r="J43" s="221"><v>19.271437623111222</v></c><c r="K43" s="323"><v>1282.5267786094701</v></c><c r="L43" s="323"/><c r="M43" s="324"><v>310.26831685651803</v></c></row><row r="44" spans="2:13" s="33" customFormat="1" ht="45"><c r="B44" s="340"/><c r="C44" s="218" t="s"><v>1705</v></c><c r="D44" s="218" t="s"><v>1702</v></c><c r="E44" s="219"><v>2012</v></c><c r="F44" s="220"><v>2020</v></c><c r="G44" s="221"/><c r="H44" s="221"><v>764.18324929561152</v></c><c r="I44" s="221"/><c r="J44" s="221"><v>173.82516613243368</v></c><c r="K44" s="342"/><c r="L44" s="342"/><c r="M44" s="344"/></row><row r="45" spans="2:13" s="33" customFormat="1" ht="60"><c r="B45" s="339" t="str"><f>Translation!A75</f><v>Water supply, sewerage, waste management and remediation activities</v></c><c r="C45" s="218" t="s"><v>1706</v></c><c r="D45" s="218" t="s"><v>1689</v></c><c r="E45" s="219"><v>2012</v></c><c r="F45" s="220"><v>2020</v></c><c r="G45" s="221"/><c r="H45" s="221"><v>22.383241371406864</v></c><c r="I45" s="221"/><c r="J45" s="221"><v>5.9983283897389708</v></c><c r="K45" s="342"/><c r="L45" s="342"/><c r="M45" s="344"/></row><row r="46" spans="2:13" s="33" customFormat="1" ht="60"><c r="B46" s="340"/><c r="C46" s="218" t="s"><v>1707</v></c><c r="D46" s="218" t="s"><v>1689</v></c><c r="E46" s="219"><v>2012</v></c><c r="F46" s="220"><v>2020</v></c><c r="G46" s="221"/><c r="H46" s="221"><v>201.89311903232658</v></c><c r="I46" s="221"/><c r="J46" s="221"><v>54.103925677763378</v></c><c r="K46" s="342"/><c r="L46" s="342"/><c r="M46" s="344"/></row><row r="47" spans="2:13" s="33" customFormat="1" ht="45"><c r="B47" s="35" t="str"><f>Translation!A76</f><v>Construction</v></c><c r="C47" s="218" t="s"><v>1708</v></c><c r="D47" s="218" t="s"><v>1702</v></c><c r="E47" s="219"><v>2012</v></c><c r="F47" s="220"><v>2020</v></c><c r="G47" s="221"/><c r="H47" s="221"><v>23.502642240776268</v></c><c r="I47" s="221"/><c r="J47" s="221"><v>6.3269669748648694</v></c><c r="K47" s="342"/><c r="L47" s="342"/><c r="M47" s="344"/></row><row r="48" spans="2:13" s="33" customFormat="1" ht="45"><c r="B48" s="35"/><c r="C48" s="218" t="s"><v>1709</v></c><c r="D48" s="218" t="s"><v>1702</v></c><c r="E48" s="219"><v>2012</v></c><c r="F48" s="220"><v>2020</v></c><c r="G48" s="221"/><c r="H48" s="221"><v>211.98992892757008</v></c><c r="I48" s="221"/><c r="J48" s="221"><v>57.068191124617847</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207.13741234770148</v></c><c r="I52" s="221"/><c r="J52" s="221"><v>55.374061569613531</v></c><c r="K52" s="323"><v>8287.9034562170491</v></c><c r="L52" s="323"><v>64.684213819322594</v></c><c r="M52" s="324"><v>2236.9996626783</v></c></row><row r="53" spans="2:13" s="33" customFormat="1" ht="105"><c r="B53" s="341"/><c r="C53" s="218" t="s"><v>1711</v></c><c r="D53" s="218" t="s"><v>1702</v></c><c r="E53" s="219"><v>2012</v></c><c r="F53" s="220"><v>2020</v></c><c r="G53" s="221"/><c r="H53" s="221"><v>1581.8575086685207</v></c><c r="I53" s="221"/><c r="J53" s="221"><v>422.87809858481501</v></c><c r="K53" s="342"/><c r="L53" s="342"/><c r="M53" s="344"/></row><row r="54" spans="2:13" s="33" customFormat="1" ht="45"><c r="B54" s="340"/><c r="C54" s="218" t="s"><v>1692</v></c><c r="D54" s="218" t="s"><v>1702</v></c><c r="E54" s="219"><v>2012</v></c><c r="F54" s="220"><v>2020</v></c><c r="G54" s="221"/><c r="H54" s="221"><v>-156.23339753886427</v></c><c r="I54" s="221"/><c r="J54" s="221"><v>-42.02673521295138</v></c><c r="K54" s="342"/><c r="L54" s="342"/><c r="M54" s="344"/></row><row r="55" spans="2:13" s="33" customFormat="1" ht="45"><c r="B55" s="339" t="str"><f>Translation!A79</f><v>Accommodation and food service activities</v></c><c r="C55" s="218" t="s"><v>1712</v></c><c r="D55" s="218" t="s"><v>1702</v></c><c r="E55" s="219"><v>2012</v></c><c r="F55" s="220"><v>2020</v></c><c r="G55" s="221"/><c r="H55" s="221"><v>314.82091980349895</v></c><c r="I55" s="221"/><c r="J55" s="221"><v>82.743950371640196</v></c><c r="K55" s="342"/><c r="L55" s="342"/><c r="M55" s="344"/></row><row r="56" spans="2:13" s="33" customFormat="1" ht="135"><c r="B56" s="341"/><c r="C56" s="218" t="s"><v>1713</v></c><c r="D56" s="218" t="s"><v>1702</v></c><c r="E56" s="219"><v>2012</v></c><c r="F56" s="220"><v>2020</v></c><c r="G56" s="221"/><c r="H56" s="221"><v>2486.3453795849732</v></c><c r="I56" s="221"/><c r="J56" s="221"><v>653.48274448714483</v></c><c r="K56" s="342"/><c r="L56" s="342"/><c r="M56" s="344"/></row><row r="57" spans="2:13" s="33" customFormat="1" ht="60"><c r="B57" s="341"/><c r="C57" s="218" t="s"><v>1714</v></c><c r="D57" s="218" t="s"><v>1702</v></c><c r="E57" s="219"><v>2012</v></c><c r="F57" s="220"><v>2020</v></c><c r="G57" s="221"/><c r="H57" s="221"><v>70.611077640968787</v></c><c r="I57" s="221"><v>126.95043044107621</v></c><c r="J57" s="221"><v>52.836840342413375</v></c><c r="K57" s="342"/><c r="L57" s="342"/><c r="M57" s="344"/></row><row r="58" spans="2:13" s="33" customFormat="1" ht="45"><c r="B58" s="341"/><c r="C58" s="218" t="s"><v>1715</v></c><c r="D58" s="218" t="s"><v>1702</v></c><c r="E58" s="219"><v>2012</v></c><c r="F58" s="220"><v>2020</v></c><c r="G58" s="221"/><c r="H58" s="221"><v>314.82091980349895</v></c><c r="I58" s="221"/><c r="J58" s="221"><v>82.743950371640196</v></c><c r="K58" s="342"/><c r="L58" s="342"/><c r="M58" s="344"/></row><row r="59" spans="2:13" s="33" customFormat="1" ht="165"><c r="B59" s="341"/><c r="C59" s="218" t="s"><v>1716</v></c><c r="D59" s="218" t="s"><v>1702</v></c><c r="E59" s="219"><v>2012</v></c><c r="F59" s="220"><v>2020</v></c><c r="G59" s="221"/><c r="H59" s="221"><v>2486.3453795849732</v></c><c r="I59" s="221"/><c r="J59" s="221"><v>653.48274448714483</v></c><c r="K59" s="342"/><c r="L59" s="342"/><c r="M59" s="344"/></row><row r="60" spans="2:13" s="33" customFormat="1" ht="60"><c r="B60" s="340"/><c r="C60" s="218" t="s"><v>1717</v></c><c r="D60" s="218" t="s"><v>1702</v></c><c r="E60" s="219"><v>2012</v></c><c r="F60" s="220"><v>2020</v></c><c r="G60" s="221"/><c r="H60" s="221"><v>-79.969446978441226</v></c><c r="I60" s="221"><v>57.127693698484414</v></c><c r="J60" s="221"><v>-6.3140758264085486</v></c><c r="K60" s="342"/><c r="L60" s="342"/><c r="M60" s="344"/></row><row r="61" spans="2:13" s="33" customFormat="1" ht="45"><c r="B61" s="339" t="str"><f>Translation!A80</f><v>General public administration and social security</v></c><c r="C61" s="218" t="s"><v>1718</v></c><c r="D61" s="218" t="s"><v>1689</v></c><c r="E61" s="219"><v>2012</v></c><c r="F61" s="220"><v>2020</v></c><c r="G61" s="221"/><c r="H61" s="221"><v>20.85324472591229</v></c><c r="I61" s="221"/><c r="J61" s="221"><v>5.5868036158046586</v></c><c r="K61" s="342"/><c r="L61" s="342"/><c r="M61" s="344"/></row><row r="62" spans="2:13" s="33" customFormat="1" ht="165"><c r="B62" s="341"/><c r="C62" s="218" t="s"><v>1719</v></c><c r="D62" s="218" t="s"><v>1689</v></c><c r="E62" s="219"><v>2012</v></c><c r="F62" s="220"><v>2020</v></c><c r="G62" s="221"/><c r="H62" s="221"><v>225.23255010828791</v></c><c r="I62" s="221"/><c r="J62" s="221"><v>60.342169378554296</v></c><c r="K62" s="342"/><c r="L62" s="342"/><c r="M62" s="344"/></row><row r="63" spans="2:13" s="33" customFormat="1" ht="30"><c r="B63" s="340"/><c r="C63" s="218" t="s"><v>1720</v></c><c r="D63" s="218" t="s"><v>1689</v></c><c r="E63" s="219"><v>2012</v></c><c r="F63" s="220"><v>2020</v></c><c r="G63" s="221"/><c r="H63" s="221"><v>-51.855826541600337</v></c><c r="I63" s="221"/><c r="J63" s="221"><v>-13.93600178157471</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9.927048356776746</v></c><c r="I65" s="221"/><c r="J65" s="221"><v>2.6577700874186121</v></c><c r="K65" s="342"/><c r="L65" s="342"/><c r="M65" s="344"/></row><row r="66" spans="2:13" s="33" customFormat="1" ht="120"><c r="B66" s="341"/><c r="C66" s="218" t="s"><v>1723</v></c><c r="D66" s="218" t="s"><v>1722</v></c><c r="E66" s="219"><v>2012</v></c><c r="F66" s="220"><v>2020</v></c><c r="G66" s="221"/><c r="H66" s="221"><v>110.98552173575283</v></c><c r="I66" s="221"/><c r="J66" s="221"><v>29.714169731560915</v></c><c r="K66" s="342"/><c r="L66" s="342"/><c r="M66" s="344"/></row><row r="67" spans="2:13" s="33" customFormat="1" ht="45"><c r="B67" s="340"/><c r="C67" s="218" t="s"><v>1724</v></c><c r="D67" s="218" t="s"><v>1722</v></c><c r="E67" s="219"><v>2012</v></c><c r="F67" s="220"><v>2020</v></c><c r="G67" s="221"/><c r="H67" s="221"><v>-146.60526468481919</v></c><c r="I67" s="221"/><c r="J67" s="221"><v>-39.297217456827639</v></c><c r="K67" s="342"/><c r="L67" s="342"/><c r="M67" s="344"/></row><row r="68" spans="2:13" s="33" customFormat="1" ht="45"><c r="B68" s="339" t="str"><f>Translation!A83</f><v>Human health and social work activities</v></c><c r="C68" s="218" t="s"><v>1725</v></c><c r="D68" s="218" t="s"><v>1726</v></c><c r="E68" s="219"><v>2012</v></c><c r="F68" s="220"><v>2020</v></c><c r="G68" s="221"/><c r="H68" s="221"><v>1.6642899351168632</v></c><c r="I68" s="221"/><c r="J68" s="221"><v>0.44571126144405249</v></c><c r="K68" s="342"/><c r="L68" s="342"/><c r="M68" s="344"/></row><row r="69" spans="2:13" s="33" customFormat="1" ht="165"><c r="B69" s="341"/><c r="C69" s="218" t="s"><v>1719</v></c><c r="D69" s="218" t="s"><v>1726</v></c><c r="E69" s="219"><v>2012</v></c><c r="F69" s="220"><v>2020</v></c><c r="G69" s="221"/><c r="H69" s="221"><v>16.077327982587221</v></c><c r="I69" s="221"/><c r="J69" s="221"><v>4.305647702771239</v></c><c r="K69" s="342"/><c r="L69" s="342"/><c r="M69" s="344"/></row><row r="70" spans="2:13" s="33" customFormat="1" ht="45"><c r="B70" s="340"/><c r="C70" s="218" t="s"><v>1727</v></c><c r="D70" s="218" t="s"><v>1728</v></c><c r="E70" s="219"><v>2012</v></c><c r="F70" s="220"><v>2020</v></c><c r="G70" s="221"/><c r="H70" s="221"><v>-3.7653368248009227</v></c><c r="I70" s="221"><v>19.409019943215551</v></c><c r="J70" s="221"><v>4.1694455320280719</v></c><c r="K70" s="342"/><c r="L70" s="342"/><c r="M70" s="344"/></row><row r="71" spans="2:13" s="33" customFormat="1" ht="45"><c r="B71" s="339" t="str"><f>Translation!A84</f><v>Other services</v></c><c r="C71" s="218" t="s"><v>1729</v></c><c r="D71" s="218" t="s"><v>1702</v></c><c r="E71" s="219"><v>2012</v></c><c r="F71" s="220"><v>2020</v></c><c r="G71" s="221"/><c r="H71" s="221"><v>143.55662361547971</v></c><c r="I71" s="221"/><c r="J71" s="221"><v>38.377004060787534</v></c><c r="K71" s="342"/><c r="L71" s="342"/><c r="M71" s="344"/></row><row r="72" spans="2:13" s="33" customFormat="1" ht="105"><c r="B72" s="341"/><c r="C72" s="218" t="s"><v>1711</v></c><c r="D72" s="218" t="s"><v>1702</v></c><c r="E72" s="219"><v>2012</v></c><c r="F72" s="220"><v>2020</v></c><c r="G72" s="221"/><c r="H72" s="221"><v>1096.3066517606042</v></c><c r="I72" s="221"/><c r="J72" s="221"><v>293.07574786089958</v></c><c r="K72" s="342"/><c r="L72" s="342"/><c r="M72" s="344"/></row><row r="73" spans="2:13" s="33" customFormat="1" ht="45"><c r="B73" s="340"/><c r="C73" s="218" t="s"><v>1692</v></c><c r="D73" s="218" t="s"><v>1702</v></c><c r="E73" s="219"><v>2012</v></c><c r="F73" s="220"><v>2020</v></c><c r="G73" s="221"/><c r="H73" s="221"><v>-245.45986925894653</v></c><c r="I73" s="221"/><c r="J73" s="221"><v>-66.028628278300559</v></c><c r="K73" s="342"/><c r="L73" s="342"/><c r="M73" s="344"/></row><row r="74" spans="2:13" s="33" customFormat="1" ht="45"><c r="B74" s="35" t="str"><f>Translation!A85</f><v>Public lighting</v></c><c r="C74" s="218" t="s"><v>1730</v></c><c r="D74" s="218" t="s"><v>1731</v></c><c r="E74" s="219"><v>2012</v></c><c r="F74" s="220"><v>2020</v></c><c r="G74" s="221"/><c r="H74" s="221"><v>15.493795042896332</v></c><c r="I74" s="221"/><c r="J74" s="221"><v>4.1520738273975439</v></c><c r="K74" s="342"/><c r="L74" s="342"/><c r="M74" s="344"/></row><row r="75" spans="2:13" s="33" customFormat="1" ht="45"><c r="B75" s="35"/><c r="C75" s="218" t="s"><v>1732</v></c><c r="D75" s="218" t="s"><v>1731</v></c><c r="E75" s="219"><v>2012</v></c><c r="F75" s="220"><v>2020</v></c><c r="G75" s="221"/><c r="H75" s="221"><v>152.60441985077017</v></c><c r="I75" s="221"/><c r="J75" s="221"><v>40.895391726455678</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1733</v></c><c r="D79" s="218" t="s"><v>1734</v></c><c r="E79" s="219"><v>2012</v></c><c r="F79" s="220"><v>2020</v></c><c r="G79" s="221"/><c r="H79" s="221"><v>-7.4419285968825637</v></c><c r="I79" s="221"/><c r="J79" s="221"><v>-1.9618949395145238</v></c><c r="K79" s="323"><v>630.66444403356104</v></c><c r="L79" s="323"/><c r="M79" s="324"><v>147.40442160708699</v></c></row><row r="80" spans="2:13" s="33" customFormat="1" ht="45"><c r="B80" s="341"/><c r="C80" s="218" t="s"><v>1735</v></c><c r="D80" s="218" t="s"><v>1736</v></c><c r="E80" s="219"><v>2012</v></c><c r="F80" s="220"><v>2020</v></c><c r="G80" s="221"/><c r="H80" s="221"><v>25.571158752815489</v></c><c r="I80" s="221"/><c r="J80" s="221"><v>6.7412534669403819</v></c><c r="K80" s="342"/><c r="L80" s="342"/><c r="M80" s="344"/></row><row r="81" spans="2:13" s="33" customFormat="1" ht="45"><c r="B81" s="340"/><c r="C81" s="218" t="s"><v>1737</v></c><c r="D81" s="218" t="s"><v>1689</v></c><c r="E81" s="219"><v>2012</v></c><c r="F81" s="220"><v>2020</v></c><c r="G81" s="221"/><c r="H81" s="221"><v>-21.683565228013322</v></c><c r="I81" s="221"/><c r="J81" s="221"><v>-5.8496198559393333</v></c><c r="K81" s="342"/><c r="L81" s="342"/><c r="M81" s="344"/></row><row r="82" spans="2:13" s="33" customFormat="1" ht="45"><c r="B82" s="339" t="str"><f>Translation!A88</f><v>Freight transport by road and removal services</v></c><c r="C82" s="218" t="s"><v>1738</v></c><c r="D82" s="218" t="s"><v>1739</v></c><c r="E82" s="219"><v>2012</v></c><c r="F82" s="220"><v>2020</v></c><c r="G82" s="221"/><c r="H82" s="221"><v>421.88805290695745</v></c><c r="I82" s="221"/><c r="J82" s="221"><v>111.22117408971664</v></c><c r="K82" s="342"/><c r="L82" s="342"/><c r="M82" s="344"/></row><row r="83" spans="2:13" s="33" customFormat="1" ht="45"><c r="B83" s="340"/><c r="C83" s="218" t="s"><v>1740</v></c><c r="D83" s="218" t="s"><v>1689</v></c><c r="E83" s="219"><v>2012</v></c><c r="F83" s="220"><v>2020</v></c><c r="G83" s="221"/><c r="H83" s="221"><v>-357.74824295441312</v></c><c r="I83" s="221"/><c r="J83" s="221"><v>-96.510477101213638</v></c><c r="K83" s="342"/><c r="L83" s="342"/><c r="M83" s="344"/></row><row r="84" spans="2:13" s="33" customFormat="1" ht="45"><c r="B84" s="339" t="str"><f>Translation!A89</f><v>Other fleet for public and private services</v></c><c r="C84" s="218" t="s"><v>1741</v></c><c r="D84" s="218" t="s"><v>1689</v></c><c r="E84" s="219"><v>2012</v></c><c r="F84" s="220"><v>2020</v></c><c r="G84" s="221"/><c r="H84" s="221"><v>8.5741101687567109</v></c><c r="I84" s="221"/><c r="J84" s="221"><v>2.1590789633208058</v></c><c r="K84" s="342"/><c r="L84" s="342"/><c r="M84" s="344"/></row><row r="85" spans="2:13" s="33" customFormat="1" ht="45"><c r="B85" s="340"/><c r="C85" s="218" t="s"><v>1742</v></c><c r="D85" s="218" t="s"><v>1689</v></c><c r="E85" s="219"><v>2012</v></c><c r="F85" s="220"><v>2020</v></c><c r="G85" s="221"/><c r="H85" s="221"><v>-5.45330587347659</v></c><c r="I85" s="221"/><c r="J85" s="221"><v>-1.4976095181805755</v></c><c r="K85" s="342"/><c r="L85" s="342"/><c r="M85" s="344"/></row><row r="86" spans="2:13" s="33" customFormat="1" ht="45"><c r="B86" s="35" t="str"><f>Translation!A90</f><v>Private transports</v></c><c r="C86" s="218" t="s"><v>1743</v></c><c r="D86" s="218" t="s"><v>1689</v></c><c r="E86" s="219"><v>2012</v></c><c r="F86" s="220"><v>2020</v></c><c r="G86" s="221"/><c r="H86" s="221"><v>94.763005811915107</v></c><c r="I86" s="221"/><c r="J86" s="221"><v>23.856396134671133</v></c><c r="K86" s="342"/><c r="L86" s="342"/><c r="M86" s="344"/></row><row r="87" spans="2:13" s="33" customFormat="1" ht="30"><c r="B87" s="35"/><c r="C87" s="218" t="s"><v>1744</v></c><c r="D87" s="218" t="s"><v>1689</v></c><c r="E87" s="219"><v>2012</v></c><c r="F87" s="220"><v>2020</v></c><c r="G87" s="221"/><c r="H87" s="221"><v>918.26740528313292</v></c><c r="I87" s="221"/><c r="J87" s="221"><v>231.17197254673295</v></c><c r="K87" s="342"/><c r="L87" s="342"/><c r="M87" s="344"/></row><row r="88" spans="2:13" s="33" customFormat="1" ht="45"><c r="B88" s="35"/><c r="C88" s="218" t="s"><v>1745</v></c><c r="D88" s="218" t="s"><v>1689</v></c><c r="E88" s="219"><v>2012</v></c><c r="F88" s="220"><v>2020</v></c><c r="G88" s="221"/><c r="H88" s="221"><v>-584.03646979858684</v></c><c r="I88" s="221"/><c r="J88" s="221"><v>-160.40630043288951</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5764.7968000000001</v></c><c r="M92" s="324"><v>5093.9211675966299</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30"><c r="B96" s="35" t="str"><f>Translation!$A$179</f><v>Wind</v></c><c r="C96" s="218" t="s"><v>1746</v></c><c r="D96" s="218" t="s"><v>1689</v></c><c r="E96" s="219"><v>2013</v></c><c r="F96" s="220"><v>2020</v></c><c r="G96" s="221"/><c r="H96" s="221"/><c r="I96" s="221"><v>4862.5745777777774</v></c><c r="J96" s="221"><v>4296.6946503230538</v></c><c r="K96" s="342"/><c r="L96" s="342"/><c r="M96" s="344"/></row><row r="97" spans="2:13" s="33" customFormat="1" ht="30"><c r="B97" s="35" t="str"><f>Translation!$A$180</f><v>Solar</v></c><c r="C97" s="218" t="s"><v>1747</v></c><c r="D97" s="218" t="s"><v>1689</v></c><c r="E97" s="219"><v>2012</v></c><c r="F97" s="220"><v>2020</v></c><c r="G97" s="221"/><c r="H97" s="221"/><c r="I97" s="221"><v>902.22222222222263</v></c><c r="J97" s="221"><v>797.22651727356913</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f>SUM(H108:H113)</f><v>0</v></c><c r="L108" s="323"><f t="shared" ref="L108:M108" si="0">SUM(I108:I113)</f><v>0</v></c><c r="M108" s="323"><f t="shared" si="0"/><v>0</v></c></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f>SUM(H115:H118)</f><v>0</v></c><c r="L115" s="323"><f t="shared" ref="L115:M115" si="1">SUM(I115:I118)</f><v>0</v></c><c r="M115" s="323"><f t="shared" si="1"/><v>0</v></c></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f>SUM(H120:H127)</f><v>0</v></c><c r="L120" s="323"><f t="shared" ref="L120:M120" si="2">SUM(I120:I127)</f><v>0</v></c><c r="M120" s="323"><f t="shared" si="2"/><v>0</v></c></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13976.192724682845</v></c><c r="I135" s="203"><f>SUM(I14:I133)</f><v>6509.0193997038641</v></c><c r="J135" s="203"><f>SUM(J14:J133)</f><v>8856.8486988592831</v></c><c r="K135" s="36"><f>K14+K37+K43+K52+K79+K92+K108+K115+K120+K129</f><v>13891.593747744853</v></c><c r="L135" s="36"><f>L14+L37+L43+L52+L79+L92+L108+L115+L120+L129</f><v>6067.9365433603716</v></c><c r="M135" s="36"><f>M14+M37+M43+M52+M79+M92+M108+M115+M120+M129</f><v>8831.2029993301749</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2012-04-22T18:53:58Z</dcterms:modified>
</cp:coreProperties>
</file>